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nasze badania\2020 r\IF 2021+\PRODUKTY\RK\Wersja ostateczna zaakceptowana  do udostępnienia\"/>
    </mc:Choice>
  </mc:AlternateContent>
  <bookViews>
    <workbookView xWindow="0" yWindow="0" windowWidth="28800" windowHeight="13590"/>
  </bookViews>
  <sheets>
    <sheet name="model kierunkowy vs. docelowy" sheetId="1" r:id="rId1"/>
    <sheet name="kierunkowy-dodatkowe infor. " sheetId="2" r:id="rId2"/>
    <sheet name="docelowy-podsumowanie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9" i="1" l="1"/>
  <c r="G101" i="1"/>
  <c r="G116" i="1" s="1"/>
  <c r="B115" i="1"/>
  <c r="B111" i="1"/>
  <c r="J11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K5" i="2" s="1"/>
  <c r="G17" i="2"/>
  <c r="F18" i="2"/>
  <c r="G18" i="2"/>
  <c r="F19" i="2"/>
  <c r="G19" i="2"/>
  <c r="G7" i="2"/>
  <c r="G8" i="2"/>
  <c r="G9" i="2"/>
  <c r="G10" i="2"/>
  <c r="J4" i="2"/>
  <c r="J3" i="2"/>
  <c r="J8" i="2"/>
  <c r="J7" i="2"/>
  <c r="J10" i="2" s="1"/>
  <c r="J6" i="2"/>
  <c r="J5" i="2"/>
  <c r="F4" i="2"/>
  <c r="F5" i="2"/>
  <c r="G6" i="2"/>
  <c r="F10" i="2"/>
  <c r="F20" i="2"/>
  <c r="F21" i="2"/>
  <c r="F22" i="2"/>
  <c r="F23" i="2"/>
  <c r="K7" i="2" s="1"/>
  <c r="F24" i="2"/>
  <c r="F25" i="2"/>
  <c r="F26" i="2"/>
  <c r="F27" i="2"/>
  <c r="F28" i="2"/>
  <c r="G29" i="2"/>
  <c r="K8" i="2" s="1"/>
  <c r="F3" i="2"/>
  <c r="E31" i="2"/>
  <c r="D31" i="2"/>
  <c r="K6" i="2" l="1"/>
  <c r="K10" i="2"/>
  <c r="M7" i="2" s="1"/>
  <c r="K4" i="2"/>
  <c r="K3" i="2"/>
  <c r="J9" i="2"/>
  <c r="D33" i="2"/>
  <c r="K9" i="2" l="1"/>
  <c r="L3" i="2" s="1"/>
  <c r="L5" i="2"/>
  <c r="L6" i="2"/>
  <c r="L8" i="2"/>
  <c r="G117" i="1"/>
  <c r="B82" i="1"/>
  <c r="G16" i="1"/>
  <c r="L4" i="2" l="1"/>
  <c r="B43" i="1"/>
  <c r="C108" i="1"/>
  <c r="F108" i="1"/>
  <c r="I117" i="1"/>
  <c r="B108" i="1"/>
  <c r="C101" i="1"/>
  <c r="F101" i="1"/>
  <c r="H101" i="1"/>
  <c r="B101" i="1"/>
  <c r="B116" i="1" s="1"/>
  <c r="C82" i="1"/>
  <c r="F82" i="1"/>
  <c r="G82" i="1"/>
  <c r="H82" i="1"/>
  <c r="H66" i="1"/>
  <c r="C66" i="1"/>
  <c r="F66" i="1"/>
  <c r="G66" i="1"/>
  <c r="B66" i="1"/>
  <c r="B114" i="1" s="1"/>
  <c r="C57" i="1"/>
  <c r="F57" i="1"/>
  <c r="G57" i="1"/>
  <c r="H57" i="1"/>
  <c r="B57" i="1"/>
  <c r="C43" i="1"/>
  <c r="F43" i="1"/>
  <c r="G43" i="1"/>
  <c r="H43" i="1"/>
  <c r="C31" i="1"/>
  <c r="F31" i="1"/>
  <c r="G31" i="1"/>
  <c r="H31" i="1"/>
  <c r="B31" i="1"/>
  <c r="H25" i="1"/>
  <c r="G25" i="1"/>
  <c r="C25" i="1"/>
  <c r="B25" i="1"/>
  <c r="B129" i="1"/>
  <c r="B128" i="1"/>
  <c r="H16" i="1"/>
  <c r="C16" i="1"/>
  <c r="B16" i="1"/>
  <c r="I57" i="1" l="1"/>
  <c r="B112" i="1"/>
  <c r="G111" i="1"/>
  <c r="H111" i="1" s="1"/>
  <c r="I101" i="1"/>
  <c r="G115" i="1"/>
  <c r="I115" i="1" s="1"/>
  <c r="B113" i="1"/>
  <c r="G112" i="1"/>
  <c r="I112" i="1" s="1"/>
  <c r="G114" i="1"/>
  <c r="I114" i="1" s="1"/>
  <c r="B117" i="1"/>
  <c r="B110" i="1" s="1"/>
  <c r="G113" i="1"/>
  <c r="G118" i="1" l="1"/>
  <c r="G110" i="1"/>
  <c r="H110" i="1" s="1"/>
  <c r="I113" i="1"/>
  <c r="B118" i="1"/>
  <c r="D112" i="1"/>
  <c r="B123" i="1"/>
  <c r="D118" i="1" l="1"/>
  <c r="D114" i="1"/>
  <c r="D115" i="1"/>
  <c r="D117" i="1"/>
  <c r="D113" i="1"/>
  <c r="I118" i="1"/>
  <c r="B125" i="1"/>
  <c r="B124" i="1"/>
</calcChain>
</file>

<file path=xl/sharedStrings.xml><?xml version="1.0" encoding="utf-8"?>
<sst xmlns="http://schemas.openxmlformats.org/spreadsheetml/2006/main" count="332" uniqueCount="208">
  <si>
    <t>Model kierunkowy</t>
  </si>
  <si>
    <t>Działanie</t>
  </si>
  <si>
    <t>Alokacja - dotacje</t>
  </si>
  <si>
    <t>Alokacja - IF</t>
  </si>
  <si>
    <t>Model docelowy</t>
  </si>
  <si>
    <t>Alokacje - IF</t>
  </si>
  <si>
    <t xml:space="preserve">Dotacje na projekty B+R </t>
  </si>
  <si>
    <t>Dotacje na działalność innowacyjną start-upów</t>
  </si>
  <si>
    <t>Innowacyjność</t>
  </si>
  <si>
    <t>Przedsiębiorczość</t>
  </si>
  <si>
    <t>Działalność IOB</t>
  </si>
  <si>
    <t>Dotacje na działalność IOB</t>
  </si>
  <si>
    <t xml:space="preserve">Mikropożyczka </t>
  </si>
  <si>
    <t>Pożyczka</t>
  </si>
  <si>
    <t>Poręczenie</t>
  </si>
  <si>
    <t>Reporęczenie</t>
  </si>
  <si>
    <t>CP 4 EFRR</t>
  </si>
  <si>
    <t>CP 4 EFS+</t>
  </si>
  <si>
    <t>Energetyka</t>
  </si>
  <si>
    <t>Ochrona środowiska</t>
  </si>
  <si>
    <t>CP 2 EFRR</t>
  </si>
  <si>
    <t>CP 1 EFRR</t>
  </si>
  <si>
    <t>CP 3 EFRR</t>
  </si>
  <si>
    <t>CP 5 EFRR</t>
  </si>
  <si>
    <t>Dotacje na inwestycje w rozwój transportu w regionie</t>
  </si>
  <si>
    <t>Oświata</t>
  </si>
  <si>
    <t xml:space="preserve">Dotacje na działalność rozwojową oświaty </t>
  </si>
  <si>
    <t>Włączenie społeczne i integracja społeczna</t>
  </si>
  <si>
    <t>Dotacje na usługi w zakresie włączenia społecznego i ekonomii społecznej</t>
  </si>
  <si>
    <t>Dotacje na usługi w zakresie aktywizacji zawodowej osób zagrożonych ubóstwem</t>
  </si>
  <si>
    <t>Rynek pracy</t>
  </si>
  <si>
    <t>Dotacje na usługi w zakresie outplacementu i przekwalifikowania pracowni-ków</t>
  </si>
  <si>
    <t>Dotacje na usługi w zakresie kształcenia osób dorosłych</t>
  </si>
  <si>
    <t>Ochrona zdrowia</t>
  </si>
  <si>
    <t xml:space="preserve">Dotacje na działalność rozwojową ochrony zdrowia </t>
  </si>
  <si>
    <t>Dotacje na działalność rozwojową kultury</t>
  </si>
  <si>
    <t>Kultura</t>
  </si>
  <si>
    <t>Turystyka</t>
  </si>
  <si>
    <t xml:space="preserve">Dotacje na rozwój turystyki </t>
  </si>
  <si>
    <t xml:space="preserve">Dotacje na działalność rewitalizacyjną prowadzoną przez jst </t>
  </si>
  <si>
    <t>Rewitalizacja</t>
  </si>
  <si>
    <t>Transport</t>
  </si>
  <si>
    <t>CP (EFRR lub EFS+)</t>
  </si>
  <si>
    <t>Obszar interwencji</t>
  </si>
  <si>
    <t>Pożyczka z premią (efektywność energetyczna)</t>
  </si>
  <si>
    <t>Pożyczka z premią (montaż OZE)</t>
  </si>
  <si>
    <t>Pożyczki z premią – efektywność energetyczna i montaż OZE - budynki</t>
  </si>
  <si>
    <t xml:space="preserve">Pożyczki z komponentem umorzeniowym </t>
  </si>
  <si>
    <t>Suma CP 4 EFRR</t>
  </si>
  <si>
    <t>Suma CP 4 EFS+</t>
  </si>
  <si>
    <t>Suma CP 1 EFRR</t>
  </si>
  <si>
    <t>Suma CP 2 EFRR</t>
  </si>
  <si>
    <t>Suma CP 3 EFRR</t>
  </si>
  <si>
    <t>Suma CP 5 EFRR</t>
  </si>
  <si>
    <t>Razem alokacja</t>
  </si>
  <si>
    <t>1.Wsparcie działalności badawczo-rozwojowej przedsiębiorstw oraz konsorcjów przed-siębiorstw z organizacjami badawczymi (w tym infrastruktura B+R, prace B+R, uzyskanie i ochrona własności intelektualnej jako możliwy element projektu)</t>
  </si>
  <si>
    <t>2. Wdrożenia prac B+R oraz innowacji, 4. Infrastruktura B+R przedsiębiorstw</t>
  </si>
  <si>
    <t>7. Rozwój infrastruktury organizacji badawczych</t>
  </si>
  <si>
    <t>1. E-kompetencje</t>
  </si>
  <si>
    <t>2. Platformy e-usług publicznych, 7. Aplikacje w oparciu o dostępne cyfrowo ISP (informacje sektora publicznego)</t>
  </si>
  <si>
    <t>3. Cyberbezpieczeństwo</t>
  </si>
  <si>
    <t>4. Rozwój infrastruktury danych przestrzennych</t>
  </si>
  <si>
    <t>5. Udostępnienie zasobów naukowych i kulturowych i administracji</t>
  </si>
  <si>
    <t>6. Usługi w zakresie e-zdrowia</t>
  </si>
  <si>
    <t>5.	Wdrożenia prac B+R oraz innowacji przez MŚP</t>
  </si>
  <si>
    <t>1.	Wsparcie realizacji regionalnych/ponadregionalnych agend badaw-czych, umożliwiających finansowanie badań naukowych, 2.	Identyfikacja nowych kierunków badań naukowych i prac rozwojowych w ramach PPO, 
3.	Sieciowanie uczelni, w tym współpraca zespołów badawczych</t>
  </si>
  <si>
    <t>4.	Tereny inwestycyjne oraz infrastruktura biznesowa 
6.	Wsparcie JST w tworzeniu warunków dla rozwoju przedsiębiorczości oraz obsługi inwestora</t>
  </si>
  <si>
    <t>7.	Wsparcie rozwoju i konkurencyjności MŚP</t>
  </si>
  <si>
    <t>8.	Wsparcie przedsiębiorstw w zakresie wdrażania technologii cyfrowych</t>
  </si>
  <si>
    <t>5. Proinnowacyjne usługi dla przedsiębiorstw, 6.	 Wsparcie rozwoju w oparciu o klastry</t>
  </si>
  <si>
    <t>1.	Wsparcie dla nowopowstałych firm (w tym w formie wejść kapitało-wych) 2.	Doradztwo dla MŚP</t>
  </si>
  <si>
    <t>9.	Wsparcie rozwoju klastrów, 10.	Wsparcie rozwoju w oparciu o klastry</t>
  </si>
  <si>
    <t>11.	Budowa potencjału ośrodków innowacji</t>
  </si>
  <si>
    <t>2.	Poprawa efektywności energetycznej budynków użyteczności pu-blicznej wraz z instalacją rządzeń OZE oraz wymianą/modernizacją źródeł ciepła albo podłączeniem do sieci ciepłowniczej/chłodniczej</t>
  </si>
  <si>
    <t>3.	Poprawa efektywności energetycznej budynków mieszkaniowych wraz z instalacją urządzeń OZE oraz wymiana/modernizacją źródeł ciepła albo podłączeniem do sieci ciepłowniczej/chłodniczej</t>
  </si>
  <si>
    <t>5.	Modernizacja oświetlenia ulicznego na energooszczędne</t>
  </si>
  <si>
    <t>1.	Budowa i rozbudowa odnawialnych źródeł energii w zakresie wytwarzania energii elektrycznej wraz z magazynami energii działającymi na potrzeby danego źródła OZE oraz przyłączeniem do sieci, 2.	Budowa i rozbudowa odnawialnych źródeł energii w zakresie wytwarzania ciepła wraz z magazynami ciepła działającymi na potrzeby źródła OZE</t>
  </si>
  <si>
    <t>1.	Adaptacja terenów zurbanizowanych do zmian klimatu</t>
  </si>
  <si>
    <t>2.	Budowa, przebudowa lub remont urządzeń wodnych i infrastruktury towarzyszącej służących zmniejszeniu skutków powodzi i suszy, 3.	Wspie-ranie małej retencji</t>
  </si>
  <si>
    <t>4.	Rozwijanie systemów prognozowania i ostrzegania środowiskowego</t>
  </si>
  <si>
    <t>5.	Rozwijanie systemów ratownictwa (zakup sprzętu do prowadzenia akcji ratowniczych i usuwania skutków zjawisk katastrofalnych lub poważ-nych awarii chemiczno-ekologicznych)</t>
  </si>
  <si>
    <t>6.	Wsparcie na budowę i modernizację infrastruktury niezbędnej do ujęcia, uzdatniania, magazynowania i dystrybucji wody do spożycia w uza-sadnionych adaptacją do zmian klimatu przypadkach, 1.	Kompleksowe projekty z zakresu gospodarki wodno-ściekowej (oczyszczalnie, sieci kanaliza-cji i wodociągowe, osady ściekowe) w ramach KPOŚK</t>
  </si>
  <si>
    <t>7. Edukacja w zakresie kwestii klimatycznych oraz ochrony zasobów wodnych</t>
  </si>
  <si>
    <t>4.	Rekultywacja, w tym remediacja, terenów zdegradowanych działal-nością gospodarczą,
5.	Kompleksowe projekty z zakresu gospodarki odpadami innymi niż komunalne (przemysłowe, azbest)</t>
  </si>
  <si>
    <t>1.	Wdrażanie zapisów dokumentów strategicznych i planistycznych, 2.	Opracowanie dokumentów planistycznych dla obszarów chronionych</t>
  </si>
  <si>
    <t>3.	Projekty w zakresie tworzenia centrów ochrony różnorodności biologicznej na obszarach miejskich i pozamiejskich w oparciu o gatunki rodzime np. banki genowe, parki miejskie, ogrody botaniczne, ekoparki</t>
  </si>
  <si>
    <t>1.	Projekty infrastrukturalne i taborowe na rzecz zrównoważonej mobil-ności miejskiej (transport miejski)</t>
  </si>
  <si>
    <t>1.	Transport drogowy poza TEN-T</t>
  </si>
  <si>
    <t xml:space="preserve">2.	Transport kolejowy poza TEN-T </t>
  </si>
  <si>
    <t xml:space="preserve">4.	Transport śródlądowy poza TEN-T </t>
  </si>
  <si>
    <t xml:space="preserve">5.	Rozwój pasażerskiego transportu zbiorowego i jego infrastruktury oraz unowocześnienie taboru w celu powiązania obszarów peryferyjnych z lokalnymi/regionalnymi centrami wzrostu (drogowe przewozy subregional-ne), 7.	Integracja różnych form transportu ze szczególnym uwzględnieniem budowy i rozbudowy węzłów przesiadkowych, w tym wiążących komunikację lokalną z siecią pasażerskiego transportu szynowego, a także tworzenia i roz-budowy parkingów, systemów tras rowerowych oraz ciągów pieszo-rowerowych, 8. Budowa i modernizacja dworców, szczególnie pod kątem ich dostosowania do zasad dostępności dla osób o ograniczonej mobilności, za-pewnienia podróżnym odpowiednich środków bezpieczeństwa i komfortu oraz zapewnienia dostępu do infrastruktury towarzyszącej (np. parkingi dla samochodów i rowerów) </t>
  </si>
  <si>
    <t>6.	Działania na rzecz taryfowej integracji transportu zbiorowego (systemy typu „wspólny bilet”), 10.	Cyfryzacja sektora transportu</t>
  </si>
  <si>
    <t>9.	Działania na rzecz poprawy bezpieczeństwa w całym sektorze trans-portu, w tym również działania edukacyjno-promocyjne oraz wdrażanie roz-wiązań egzekwujących przestrzeganie dopuszczalnej prędkości oraz z zakresu infrastruktury niechronionych użytkowników drogi</t>
  </si>
  <si>
    <t>1.	Infrastruktura edukacyjna (wychowanie przedszkolne, kształcenie ogólne, zawodowe i ustawiczne)</t>
  </si>
  <si>
    <t>2.	Infrastruktura wyższego szkolnictwa zawodowego, 
3.	Infrastruktura szkolnictwa wyższego</t>
  </si>
  <si>
    <t>4.	Infrastruktura szkół przysposabiających do pracy</t>
  </si>
  <si>
    <t>1.	Infrastruktura społeczna powiązana z procesem integracji społecznej, aktywizacji społeczno-zawodowej i deinstytucjonalizacji usług, 3.	Miesz-kania o charakterze wspomaganym: chronione, treningowe i wspierane Loka-le/mieszkania w ramach najmu socjalnego</t>
  </si>
  <si>
    <t>2.	Infrastruktura placówek zapewniających całodobową opiekę osobom z niepełnosprawnościami, przewlekle chorym lub osobom w podeszłym wie-ku</t>
  </si>
  <si>
    <t>1.	Infrastruktura ochrony zdrowia</t>
  </si>
  <si>
    <t>1.	Zachowanie i modernizacja obiektów dziedzictwa kulturowego, 2.	Konserwacja zabytków ruchomych oraz zabytkowych muzealiów, starodruków, księgozbiorów, materiałów bibliotecznych, archiwalnych i zbio-rów audiowizualnych (w tym filmowych) oraz ich ochrona i digitalizacja</t>
  </si>
  <si>
    <t>3.	Rozwój infrastruktury do prowadzenia działalności kulturalnej ważnej dla edukacji i aktywności kulturalnej (m.in. szkoły artystyczne, uczelnie arty-styczne, teatry, zespoły artystyczne, galerie, biblioteki, centra kultury, mu-zea), 
5.	Rozwój międzysektorowej współpracy w zakresie przemysłów kultury i kreatywnych</t>
  </si>
  <si>
    <t>4.	Turystyczne szlaki tematyczne i produkty turystyczne (odwołujące się do walorów historycznych, kulturowych, przyrodniczych, 
6.	Ułatwienie dostępu do zabytków, instytucji kultury oraz szlaków tury-stycznych, w tym dostosowanie ww. obiektów do potrzeb osób z niepełno-sprawnościami</t>
  </si>
  <si>
    <t>1.	Aktywizacja zawodowa osób bezrobotnych i samozatrudnienie</t>
  </si>
  <si>
    <t>2.	Realizacja ukierunkowanych schematów mobilności transnarodowej (USMT) w ramach sieci EURES</t>
  </si>
  <si>
    <t>1.	Wsparcie Publicznych Służb Zatrudnienia (PSZ), 
3.	Wsparcie PSZ w świadczeniu usług w ramach sieci EURES</t>
  </si>
  <si>
    <t>2.	Mechanizmy przeciwdziałające spowolnieniu gospodarczemu wywołanemu w szczególności przez czynniki egzogeniczne</t>
  </si>
  <si>
    <t>1.	Wsparcie w obszarze ochrony zdrowia</t>
  </si>
  <si>
    <t>2.	Wsparcie w obszarze adaptacyjności</t>
  </si>
  <si>
    <t>1.	Wsparcie w obszarze edukacji, 1. Wsparcie w obszarze oświaty</t>
  </si>
  <si>
    <t>1.	Kształcenie osób dorosłych</t>
  </si>
  <si>
    <t>2.	Wsparcie w obszarze ochrony zdrowia</t>
  </si>
  <si>
    <t>1.	Usługi wsparcia dla rozwoju ekonomii społecznej dla PES i PS</t>
  </si>
  <si>
    <t>2.	Aktywizacja społeczna i zawodowa osób zagrożonych ubóstwem lub wykluczeniem społecznym oraz osób biernych zawodowo, 
3.	Wsparcie na rzecz osób z niepełnosprawnościami i ich rodzin</t>
  </si>
  <si>
    <t>1.	Zwiększenie dostępności do usług społecznych, w tym wsparcie pro-cesu deinstytucjonalizacji, 2. Wsparcie rozwiązań systemowych w obszarze systemów ochrony zdrowia i usług opieki długoterminowej</t>
  </si>
  <si>
    <t>1. Regeneracja, rewitalizacja i bezpieczeństwo przestrzeni publicznej</t>
  </si>
  <si>
    <t>3.	Promocja gospodarki krajowej, w tym wsparcie internacjonalizacji MŚP oraz promocji eksportu</t>
  </si>
  <si>
    <t>POWINNO BYĆ</t>
  </si>
  <si>
    <t>EFRR (1736,99 mln EUR)</t>
  </si>
  <si>
    <t>EFS+ (580,44 mln EUR)</t>
  </si>
  <si>
    <t>razem z pozycją powyżej</t>
  </si>
  <si>
    <t>4.	Budowa/modernizacja systemów ciepłowniczych i chłodniczych (sieci) wraz z magazynami ciepła</t>
  </si>
  <si>
    <t>Dotacje na rozwój e-społeczeństwa i e-usług publicznych</t>
  </si>
  <si>
    <t>Dotacje dla jst na wspieranie przedsiębiorczości</t>
  </si>
  <si>
    <t>SUMA</t>
  </si>
  <si>
    <t>% EFRR</t>
  </si>
  <si>
    <t>% EFS+</t>
  </si>
  <si>
    <t>Dotacje na działania w zakresie ochrony środowiska</t>
  </si>
  <si>
    <t>Koncentracja tematyczna</t>
  </si>
  <si>
    <t>CP1 13% EFRR</t>
  </si>
  <si>
    <t>CP 2 37% EFRR</t>
  </si>
  <si>
    <t>UWAGA. Zaplanować 13%, nie więcej</t>
  </si>
  <si>
    <t>UWAGA. Zaplanować 37%, nie więcej</t>
  </si>
  <si>
    <t>suma EFRR</t>
  </si>
  <si>
    <t>suma EFS+</t>
  </si>
  <si>
    <t xml:space="preserve">Dotacje na działalność zw. z budową i modernizacją infrastruktury publicznej </t>
  </si>
  <si>
    <t>Dotacje na audyty energetyczne</t>
  </si>
  <si>
    <t>Dotacje na poprawę efektywności energetycznej budynków publicznych</t>
  </si>
  <si>
    <t>1.	Poprawa efektywności energetycznej w przedsiębiorstwach  wraz z instalacją urządzeń OZE</t>
  </si>
  <si>
    <t>Pożyczka dla przedsiębiorstw na poprawę efektywności energetycznej</t>
  </si>
  <si>
    <t>Pożyczka dla przedsiębiorstw na montaż instalacji OZE</t>
  </si>
  <si>
    <t>Pożyczki dla jst, wspólnot i spółdzielni mieszkaniowych - efektywność energetyczna i montaż OZE</t>
  </si>
  <si>
    <t>w mln zł</t>
  </si>
  <si>
    <t>w mln euro</t>
  </si>
  <si>
    <t>CP 1</t>
  </si>
  <si>
    <t>CP 2</t>
  </si>
  <si>
    <t>CP 3</t>
  </si>
  <si>
    <t>CP 5</t>
  </si>
  <si>
    <t>RAZEM EFRR</t>
  </si>
  <si>
    <t>RAZEM EFS+</t>
  </si>
  <si>
    <t>Razem FEW</t>
  </si>
  <si>
    <t>1.	Kompleksowe projekty z zakresu gospodarki odpadami komunalnymi zgodnie z hierarchią sposobów postępowania z odpadami, 2. Systemy selektywnego zbierania odpadów komunalnych uwzględniające rozwiązania dotyczące zapobiegania powstawaniu odpadów lub ponowne użycie (PSZOK) 3.	Rozwijanie recyklingu odpadów (projekty w kierunku gospodarki zasobooszczędnej)</t>
  </si>
  <si>
    <t>6. Wsparcie ekologicznych procesów produkcyjnych oraz efektywnego wykorzy-stywania zasobów w przedsiębiorstwach</t>
  </si>
  <si>
    <t>CP</t>
  </si>
  <si>
    <t>CS</t>
  </si>
  <si>
    <t xml:space="preserve">Wartość </t>
  </si>
  <si>
    <t>Cs (i) Rozwijanie i wzmacnianie zdolności badawczych i innowacyjnych oraz wykorzystywanie zaawansowanych technologii</t>
  </si>
  <si>
    <t>200-255</t>
  </si>
  <si>
    <t>Cs (ii) Czerpanie korzyści z cyfryzacji dla obywateli, przedsiębiorstw, organizacji badawczych i instytucji publicznych</t>
  </si>
  <si>
    <t>170-240</t>
  </si>
  <si>
    <t>Cs (iii) Wzmacnianie trwałego wzrostu i konkurencyjności MŚP oraz tworzenie miejsc pracy w MŚP, w tym poprzez inwestycje produkcyjne</t>
  </si>
  <si>
    <t>405-490</t>
  </si>
  <si>
    <t>Cs (iv) Rozwijanie umiejętności w zakresie inteligentnej specjalizacji, transformacji przemysłowej i przedsiębiorczości</t>
  </si>
  <si>
    <t>35-45</t>
  </si>
  <si>
    <t>Wartość</t>
  </si>
  <si>
    <t>Cs (i) Wspieranie efektywności energetycznej i redukcji emisji gazów cieplarnianych</t>
  </si>
  <si>
    <t>1260 - min. 1440</t>
  </si>
  <si>
    <t>Cs (ii) Wspieranie energii odnawialnej zgodnie z dyrektywą (UE) 2018/2001, w tym określonymi w niej kryteriami zrównoważonego rozwoju</t>
  </si>
  <si>
    <t>220-300</t>
  </si>
  <si>
    <t>Cs (iv) Wspieranie przystosowania się do zmian klimatu i zapobiegania ryzyku związanemu z klęskami żywiołowymi i katastrofami, a także odporności, z uwzględnieniem podejścia ekosystemowego</t>
  </si>
  <si>
    <t>335-485</t>
  </si>
  <si>
    <t>Cs (v) Wspieranie dostępu do wody oraz zrównoważonej gospodarki wodnej</t>
  </si>
  <si>
    <t>130-190</t>
  </si>
  <si>
    <t>Cs (vi) Wspieranie transformacji w kierunku gospodarki o obiegu zamkniętym i gospodarki zasobooszczędnej</t>
  </si>
  <si>
    <t>440-550</t>
  </si>
  <si>
    <t>Cs (vii) Wzmacnianie ochrony i zachowania przyrody, różnorodności biologicznej oraz zielonej infrastruktury, w tym na obszarach miejskich, oraz ograniczanie wszelkich rodzajów zanieczyszczenia</t>
  </si>
  <si>
    <t>155-220</t>
  </si>
  <si>
    <t>Cs (viii) Wspieranie zrównoważonej multimodalnej mobilności miejskiej jako elementu transformacji w kierunku gospodarki zeroemisyjnej</t>
  </si>
  <si>
    <t>100-140</t>
  </si>
  <si>
    <t>Cs (ii) Rozwój i udoskonalanie zrównoważonej, odpornej na zmiany klimatu, inteligentnej i intermodalnej mobilności na poziomie krajowym, regionalnym i lokalnym, w tym poprawę dostępu do TEN-T oraz mobilności transgranicznej</t>
  </si>
  <si>
    <t>1110-1330</t>
  </si>
  <si>
    <t>Cs (ii) Poprawa równego dostępu do wysokiej jakości usług sprzyjających włączeniu społecznemu w zakresie kształcenia, szkoleń i uczenia się przez całe życie poprzez rozwój łatwo dostępnej infrastruktury, w tym poprzez wspieranie odporności w zakresie kształcenia i szkolenia na odległość oraz online</t>
  </si>
  <si>
    <t>270-360</t>
  </si>
  <si>
    <t>Cs (iii) Wspieranie włączenia społeczno-gospodarczego społeczności marginalizowanych, gospodarstw domowych o niskich dochodach oraz grup w niekorzystnej sytuacji, w tym osób o szczególnych potrzebach, dzięki zintegrowanym działaniom obejmującym usługi mieszkaniowe i usługi społeczne</t>
  </si>
  <si>
    <t>610-690</t>
  </si>
  <si>
    <t>Cs (v) Zapewnianie równego dostępu do opieki zdrowotnej i wspieranie odporności systemów opieki zdrowotnej, w tym podstawowej opieki zdrowotnej, oraz wspieranie przechodzenia od opieki instytucjonalnej do opieki rodzinnej i środowiskowej</t>
  </si>
  <si>
    <t>450-500</t>
  </si>
  <si>
    <t xml:space="preserve">Cs (vi) Wzmacnianie roli kultury i zrównoważonej turystyki w rozwoju gospodarczym, włączeniu społecznym i innowacjach społecznych </t>
  </si>
  <si>
    <t>555-635</t>
  </si>
  <si>
    <t>Cs (a) Poprawa dostępu do zatrudnienia i działań aktywizujących dla wszystkich osób poszukujących pracy, w szczególności osób młodych, zwłaszcza poprzez wdrażanie gwarancji dla młodzieży, długotrwale bezrobotnych oraz grup znajdujących się w niekorzystnej sytuacji na rynku pracy, jak również dla osób biernych zawodowo, a także poprzez promowanie samozatrudnienia i ekonomii społecznej</t>
  </si>
  <si>
    <t>300-355</t>
  </si>
  <si>
    <t>Cs (b) Modernizacja instytucji i służb rynków pracy celem oceny i przewidywania zapotrzebowania na umiejętności oraz zapewnienia terminowej i odpowiednio dopasowanej pomocy i wsparcia na rzecz dostosowania umiejętności i kwalifikacji zawodowych do potrzeb rynku pracy oraz na rzecz przepływów i mobilności na rynku pracy</t>
  </si>
  <si>
    <t>Cs (d) Wspieranie dostosowania pracowników, przedsiębiorstw i przedsiębiorców do zmian, wspieranie aktywnego i zdrowego starzenia się oraz zdrowego i dobrze dostosowanego środowiska pracy, które uwzględnia zagrożenia dla zdrowia</t>
  </si>
  <si>
    <t>350-400</t>
  </si>
  <si>
    <t>Cs (f) Wspieranie równego dostępu do dobrej jakości, włączającego kształcenia i szkolenia oraz możliwości ich ukończenia, w szczególności w odniesieniu do grup w niekorzystnej sytuacji, od wczesnej edukacji i opieki nad dzieckiem przez ogólne i zawodowe kształcenie i szkolenie, po szkolnictwo wyższe, a także kształcenie i uczenie się dorosłych, w tym ułatwianie mobilności edukacyjnej dla wszystkich i dostępności dla osób z niepełnosprawnościami</t>
  </si>
  <si>
    <t>490-525</t>
  </si>
  <si>
    <t>Cs (g) Wspieranie uczenia się przez całe życie, w szczególności elastycznych możliwości podnoszenia i zmiany kwalifikacji dla wszystkich, z uwzględnieniem umiejętności w zakresie przedsiębiorczości i kompetencji cyfrowych, lepsze przewidywanie zmian i zapotrzebowania na nowe umiejętności na podstawie potrzeb rynku pracy, ułatwianie zmian ścieżki kariery zawodowej i wspieranie mobilności zawodowej</t>
  </si>
  <si>
    <t>90-120</t>
  </si>
  <si>
    <t>Cs (h) Wspieranie aktywnego włączenia społecznego w celu promowania równości szans, niedyskryminacji i aktywnego uczestnictwa, oraz zwiększanie zdolności do zatrudnienia, w szczególności grup w niekorzystnej sytuacji</t>
  </si>
  <si>
    <t>300-460</t>
  </si>
  <si>
    <t>Cs (k) Zwiększanie równego i szybkiego dostępu do dobrej jakości, trwałych i przystępnych cenowo usług, w tym usług, które wspierają dostęp do mieszkań oraz opieki skoncentrowanej na osobie, w tym opieki zdrowotnej; modernizacja systemów ochrony socjalnej, w tym wspieranie dostępu do ochrony socjalnej, ze szczególnym uwzględnieniem dzieci i grup w niekorzystnej sytuacji; poprawa dostępności, w tym dla osób z niepełnosprawnościami, skuteczności i odporności systemów ochrony zdrowia i usług opieki długoterminowej</t>
  </si>
  <si>
    <t>550-630</t>
  </si>
  <si>
    <t>Cs (l) Wspieranie integracji społecznej osób zagrożonych ubóstwem lub wykluczeniem społecznym, w tym osób najbardziej potrzebujących i dzieci</t>
  </si>
  <si>
    <t>310- min. 365</t>
  </si>
  <si>
    <t>Cs (i) Wspieranie zintegrowanego i sprzyjającego włączeniu społecznemu rozwoju społecznego, gospodarczego i środowiskowego, kultury, dziedzictwa naturalnego, zrównoważonej turystyki i bezpieczeństwa na obszarach miejskich; Cs (ii) Wspieranie zintegrowanego i sprzyjającego włączeniu społecznemu rozwoju społecznego, gospodarczego i środowiskowego, na poziomie lokalnym, kultury, dziedzictwa naturalnego, zrównoważonej turystyki i bezpieczeństwa na obszarach innych niż miejskie</t>
  </si>
  <si>
    <t>600-680</t>
  </si>
  <si>
    <t>n.d.</t>
  </si>
  <si>
    <t>zmiany 24.02.22</t>
  </si>
  <si>
    <t>dodano jeszcze 1. Wsparcie na rzecz integracji społecznej zagrożonych ubóstwem lub wyklucze-niem społecznym, w tym osób najbardziej potrzebujących i dzieci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</si>
</sst>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E7E7E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0" fillId="2" borderId="0" xfId="0" applyFill="1"/>
    <xf numFmtId="0" fontId="4" fillId="0" borderId="0" xfId="0" applyFont="1"/>
    <xf numFmtId="0" fontId="0" fillId="3" borderId="0" xfId="0" applyFill="1"/>
    <xf numFmtId="0" fontId="2" fillId="0" borderId="1" xfId="0" applyFont="1" applyBorder="1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0" fontId="0" fillId="0" borderId="1" xfId="0" applyFont="1" applyBorder="1"/>
    <xf numFmtId="0" fontId="0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0" fillId="4" borderId="1" xfId="0" applyFont="1" applyFill="1" applyBorder="1"/>
    <xf numFmtId="0" fontId="0" fillId="5" borderId="1" xfId="0" applyFont="1" applyFill="1" applyBorder="1"/>
    <xf numFmtId="0" fontId="0" fillId="6" borderId="1" xfId="0" applyFont="1" applyFill="1" applyBorder="1"/>
    <xf numFmtId="0" fontId="0" fillId="6" borderId="1" xfId="0" applyFill="1" applyBorder="1"/>
    <xf numFmtId="0" fontId="0" fillId="4" borderId="1" xfId="0" applyFill="1" applyBorder="1"/>
    <xf numFmtId="0" fontId="0" fillId="7" borderId="1" xfId="0" applyFill="1" applyBorder="1"/>
    <xf numFmtId="0" fontId="0" fillId="0" borderId="0" xfId="0" applyBorder="1"/>
    <xf numFmtId="0" fontId="0" fillId="3" borderId="0" xfId="0" applyFill="1" applyBorder="1"/>
    <xf numFmtId="0" fontId="0" fillId="2" borderId="0" xfId="0" applyFill="1" applyBorder="1"/>
    <xf numFmtId="0" fontId="4" fillId="2" borderId="0" xfId="0" applyFont="1" applyFill="1" applyBorder="1"/>
    <xf numFmtId="0" fontId="0" fillId="0" borderId="2" xfId="0" applyFill="1" applyBorder="1"/>
    <xf numFmtId="10" fontId="2" fillId="0" borderId="1" xfId="1" applyNumberFormat="1" applyFont="1" applyBorder="1"/>
    <xf numFmtId="10" fontId="0" fillId="0" borderId="0" xfId="1" applyNumberFormat="1" applyFont="1" applyBorder="1"/>
    <xf numFmtId="10" fontId="0" fillId="0" borderId="0" xfId="1" applyNumberFormat="1" applyFont="1"/>
    <xf numFmtId="0" fontId="0" fillId="8" borderId="1" xfId="0" applyFill="1" applyBorder="1"/>
    <xf numFmtId="0" fontId="0" fillId="9" borderId="1" xfId="0" applyFill="1" applyBorder="1"/>
    <xf numFmtId="0" fontId="0" fillId="9" borderId="1" xfId="0" applyFont="1" applyFill="1" applyBorder="1"/>
    <xf numFmtId="10" fontId="2" fillId="0" borderId="0" xfId="1" applyNumberFormat="1" applyFont="1" applyBorder="1"/>
    <xf numFmtId="0" fontId="3" fillId="0" borderId="0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10" fontId="7" fillId="0" borderId="0" xfId="1" applyNumberFormat="1" applyFont="1" applyBorder="1"/>
    <xf numFmtId="0" fontId="7" fillId="0" borderId="0" xfId="0" applyFont="1" applyBorder="1"/>
    <xf numFmtId="0" fontId="0" fillId="0" borderId="3" xfId="0" applyFill="1" applyBorder="1"/>
    <xf numFmtId="0" fontId="3" fillId="0" borderId="4" xfId="0" applyFont="1" applyBorder="1"/>
    <xf numFmtId="0" fontId="0" fillId="5" borderId="1" xfId="0" applyFill="1" applyBorder="1"/>
    <xf numFmtId="0" fontId="3" fillId="4" borderId="1" xfId="0" applyFont="1" applyFill="1" applyBorder="1"/>
    <xf numFmtId="0" fontId="3" fillId="6" borderId="1" xfId="0" applyFont="1" applyFill="1" applyBorder="1"/>
    <xf numFmtId="0" fontId="0" fillId="4" borderId="1" xfId="0" applyFill="1" applyBorder="1" applyAlignment="1">
      <alignment wrapText="1"/>
    </xf>
    <xf numFmtId="2" fontId="0" fillId="0" borderId="0" xfId="0" applyNumberFormat="1"/>
    <xf numFmtId="2" fontId="0" fillId="0" borderId="1" xfId="0" applyNumberFormat="1" applyBorder="1"/>
    <xf numFmtId="10" fontId="0" fillId="0" borderId="1" xfId="1" applyNumberFormat="1" applyFont="1" applyBorder="1"/>
    <xf numFmtId="0" fontId="0" fillId="10" borderId="1" xfId="0" applyFill="1" applyBorder="1"/>
    <xf numFmtId="0" fontId="0" fillId="0" borderId="1" xfId="0" applyBorder="1" applyAlignment="1">
      <alignment wrapText="1"/>
    </xf>
    <xf numFmtId="0" fontId="8" fillId="11" borderId="5" xfId="0" applyFont="1" applyFill="1" applyBorder="1" applyAlignment="1">
      <alignment horizontal="left" wrapText="1" readingOrder="1"/>
    </xf>
    <xf numFmtId="0" fontId="8" fillId="11" borderId="5" xfId="0" applyFont="1" applyFill="1" applyBorder="1" applyAlignment="1">
      <alignment horizontal="right" wrapText="1" readingOrder="1"/>
    </xf>
    <xf numFmtId="0" fontId="0" fillId="0" borderId="0" xfId="0" applyFont="1"/>
    <xf numFmtId="0" fontId="8" fillId="12" borderId="5" xfId="0" applyFont="1" applyFill="1" applyBorder="1" applyAlignment="1">
      <alignment horizontal="left" wrapText="1" readingOrder="1"/>
    </xf>
    <xf numFmtId="0" fontId="8" fillId="12" borderId="5" xfId="0" applyFont="1" applyFill="1" applyBorder="1" applyAlignment="1">
      <alignment horizontal="right" wrapText="1" readingOrder="1"/>
    </xf>
    <xf numFmtId="0" fontId="8" fillId="12" borderId="5" xfId="0" applyFont="1" applyFill="1" applyBorder="1" applyAlignment="1">
      <alignment horizontal="left" vertical="center" wrapText="1" readingOrder="1"/>
    </xf>
    <xf numFmtId="0" fontId="0" fillId="0" borderId="1" xfId="0" applyFill="1" applyBorder="1"/>
    <xf numFmtId="0" fontId="3" fillId="0" borderId="1" xfId="0" applyFont="1" applyFill="1" applyBorder="1"/>
    <xf numFmtId="0" fontId="0" fillId="0" borderId="0" xfId="0" applyFill="1"/>
    <xf numFmtId="0" fontId="8" fillId="12" borderId="6" xfId="0" applyFont="1" applyFill="1" applyBorder="1" applyAlignment="1">
      <alignment horizontal="left" wrapText="1" readingOrder="1"/>
    </xf>
    <xf numFmtId="0" fontId="8" fillId="12" borderId="7" xfId="0" applyFont="1" applyFill="1" applyBorder="1" applyAlignment="1">
      <alignment horizontal="left" wrapText="1" readingOrder="1"/>
    </xf>
    <xf numFmtId="0" fontId="8" fillId="12" borderId="8" xfId="0" applyFont="1" applyFill="1" applyBorder="1" applyAlignment="1">
      <alignment horizontal="left" wrapText="1" readingOrder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gnieszka Szmelter-Jarosz" id="{836A770F-7BB6-4638-B986-7858AA382D8C}" userId="Agnieszka Szmelter-Jarosz" providerId="Non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4" dT="2021-09-06T08:04:05.09" personId="{836A770F-7BB6-4638-B986-7858AA382D8C}" id="{50C4EB2D-8085-4AAB-A2E2-F25421D7BB31}">
    <text>jako element projektu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tabSelected="1" topLeftCell="A53" workbookViewId="0">
      <selection activeCell="F106" sqref="F106"/>
    </sheetView>
  </sheetViews>
  <sheetFormatPr defaultRowHeight="15" x14ac:dyDescent="0.25"/>
  <cols>
    <col min="1" max="1" width="47.85546875" style="6" customWidth="1"/>
    <col min="2" max="3" width="8.85546875" style="6"/>
    <col min="4" max="5" width="8.85546875" style="19"/>
    <col min="6" max="6" width="67.85546875" style="6" customWidth="1"/>
    <col min="7" max="8" width="8.85546875" style="6"/>
  </cols>
  <sheetData>
    <row r="1" spans="1:11" x14ac:dyDescent="0.25">
      <c r="A1" s="5" t="s">
        <v>0</v>
      </c>
      <c r="F1" s="5" t="s">
        <v>4</v>
      </c>
      <c r="J1" s="2"/>
      <c r="K1" t="s">
        <v>43</v>
      </c>
    </row>
    <row r="2" spans="1:11" x14ac:dyDescent="0.25">
      <c r="A2" s="6" t="s">
        <v>1</v>
      </c>
      <c r="B2" s="6" t="s">
        <v>2</v>
      </c>
      <c r="C2" s="6" t="s">
        <v>3</v>
      </c>
      <c r="D2" s="23"/>
      <c r="E2" s="37"/>
      <c r="F2" s="6" t="s">
        <v>1</v>
      </c>
      <c r="G2" s="6" t="s">
        <v>2</v>
      </c>
      <c r="H2" s="6" t="s">
        <v>5</v>
      </c>
      <c r="J2" s="4"/>
      <c r="K2" t="s">
        <v>42</v>
      </c>
    </row>
    <row r="3" spans="1:11" x14ac:dyDescent="0.25">
      <c r="A3" s="7" t="s">
        <v>21</v>
      </c>
      <c r="B3" s="7"/>
      <c r="C3" s="7"/>
      <c r="D3" s="20"/>
      <c r="E3" s="20"/>
      <c r="F3" s="7" t="s">
        <v>21</v>
      </c>
      <c r="G3" s="7"/>
      <c r="H3" s="7"/>
      <c r="J3" s="56"/>
    </row>
    <row r="4" spans="1:11" x14ac:dyDescent="0.25">
      <c r="A4" s="8" t="s">
        <v>8</v>
      </c>
      <c r="B4" s="8"/>
      <c r="C4" s="8"/>
      <c r="D4" s="21"/>
      <c r="E4" s="21"/>
      <c r="F4" s="8" t="s">
        <v>8</v>
      </c>
      <c r="G4" s="8"/>
      <c r="H4" s="8"/>
    </row>
    <row r="5" spans="1:11" x14ac:dyDescent="0.25">
      <c r="A5" s="13" t="s">
        <v>6</v>
      </c>
      <c r="B5" s="6">
        <v>170</v>
      </c>
      <c r="F5" s="17" t="s">
        <v>55</v>
      </c>
      <c r="G5" s="54">
        <v>180</v>
      </c>
    </row>
    <row r="6" spans="1:11" x14ac:dyDescent="0.25">
      <c r="A6" s="14" t="s">
        <v>7</v>
      </c>
      <c r="B6" s="6">
        <v>150</v>
      </c>
      <c r="F6" s="17" t="s">
        <v>56</v>
      </c>
      <c r="G6" s="54">
        <v>170</v>
      </c>
    </row>
    <row r="7" spans="1:11" x14ac:dyDescent="0.25">
      <c r="A7" s="9"/>
      <c r="F7" s="39" t="s">
        <v>64</v>
      </c>
      <c r="G7" s="54">
        <v>65</v>
      </c>
    </row>
    <row r="8" spans="1:11" x14ac:dyDescent="0.25">
      <c r="A8" s="15" t="s">
        <v>121</v>
      </c>
      <c r="B8" s="6">
        <v>60</v>
      </c>
      <c r="F8" s="16" t="s">
        <v>58</v>
      </c>
      <c r="G8" s="54">
        <v>60</v>
      </c>
    </row>
    <row r="9" spans="1:11" x14ac:dyDescent="0.25">
      <c r="A9" s="9"/>
      <c r="F9" s="16" t="s">
        <v>59</v>
      </c>
      <c r="G9" s="54">
        <v>70</v>
      </c>
    </row>
    <row r="10" spans="1:11" x14ac:dyDescent="0.25">
      <c r="A10" s="9"/>
      <c r="F10" s="16" t="s">
        <v>60</v>
      </c>
      <c r="G10" s="54">
        <v>45</v>
      </c>
    </row>
    <row r="11" spans="1:11" x14ac:dyDescent="0.25">
      <c r="A11" s="9"/>
      <c r="F11" s="16" t="s">
        <v>61</v>
      </c>
      <c r="G11" s="54"/>
    </row>
    <row r="12" spans="1:11" x14ac:dyDescent="0.25">
      <c r="A12" s="9"/>
      <c r="F12" s="16" t="s">
        <v>62</v>
      </c>
      <c r="G12" s="54"/>
    </row>
    <row r="13" spans="1:11" x14ac:dyDescent="0.25">
      <c r="A13" s="9"/>
      <c r="F13" s="16" t="s">
        <v>63</v>
      </c>
      <c r="G13" s="55">
        <v>60</v>
      </c>
    </row>
    <row r="14" spans="1:11" ht="60" x14ac:dyDescent="0.25">
      <c r="A14" s="9"/>
      <c r="F14" s="42" t="s">
        <v>65</v>
      </c>
      <c r="G14" s="54"/>
    </row>
    <row r="15" spans="1:11" x14ac:dyDescent="0.25">
      <c r="A15" s="9"/>
      <c r="F15" s="17" t="s">
        <v>57</v>
      </c>
      <c r="G15" s="46"/>
      <c r="I15" s="1"/>
    </row>
    <row r="16" spans="1:11" s="1" customFormat="1" x14ac:dyDescent="0.25">
      <c r="A16" s="12" t="s">
        <v>123</v>
      </c>
      <c r="B16" s="12">
        <f>SUM(B5:B15)</f>
        <v>380</v>
      </c>
      <c r="C16" s="12">
        <f>SUM(C5:C15)</f>
        <v>0</v>
      </c>
      <c r="D16" s="31"/>
      <c r="E16" s="31"/>
      <c r="F16" s="40"/>
      <c r="G16" s="12">
        <f>SUM(G5:G15)</f>
        <v>650</v>
      </c>
      <c r="H16" s="12">
        <f>SUM(H5:H15)</f>
        <v>0</v>
      </c>
    </row>
    <row r="17" spans="1:10" x14ac:dyDescent="0.25">
      <c r="A17" s="8" t="s">
        <v>9</v>
      </c>
      <c r="B17" s="8"/>
      <c r="C17" s="8"/>
      <c r="D17" s="21"/>
      <c r="E17" s="21"/>
      <c r="F17" s="8" t="s">
        <v>9</v>
      </c>
      <c r="G17" s="8"/>
      <c r="H17" s="8"/>
    </row>
    <row r="18" spans="1:10" x14ac:dyDescent="0.25">
      <c r="A18" s="16" t="s">
        <v>12</v>
      </c>
      <c r="C18" s="6">
        <v>200</v>
      </c>
      <c r="F18" s="16" t="s">
        <v>67</v>
      </c>
      <c r="H18" s="54">
        <v>235</v>
      </c>
      <c r="I18" s="56"/>
      <c r="J18" t="s">
        <v>206</v>
      </c>
    </row>
    <row r="19" spans="1:10" x14ac:dyDescent="0.25">
      <c r="A19" s="16" t="s">
        <v>13</v>
      </c>
      <c r="C19" s="6">
        <v>250</v>
      </c>
    </row>
    <row r="20" spans="1:10" x14ac:dyDescent="0.25">
      <c r="A20" s="16" t="s">
        <v>14</v>
      </c>
      <c r="C20" s="6">
        <v>100</v>
      </c>
    </row>
    <row r="21" spans="1:10" x14ac:dyDescent="0.25">
      <c r="A21" s="16" t="s">
        <v>15</v>
      </c>
      <c r="C21" s="6">
        <v>100</v>
      </c>
    </row>
    <row r="22" spans="1:10" x14ac:dyDescent="0.25">
      <c r="A22" s="17" t="s">
        <v>122</v>
      </c>
      <c r="B22" s="6">
        <v>80</v>
      </c>
      <c r="F22" s="17" t="s">
        <v>115</v>
      </c>
    </row>
    <row r="23" spans="1:10" x14ac:dyDescent="0.25">
      <c r="F23" s="17" t="s">
        <v>66</v>
      </c>
      <c r="G23" s="54">
        <v>0</v>
      </c>
    </row>
    <row r="24" spans="1:10" x14ac:dyDescent="0.25">
      <c r="F24" s="16" t="s">
        <v>68</v>
      </c>
      <c r="G24" s="54"/>
      <c r="H24" s="6">
        <v>0</v>
      </c>
    </row>
    <row r="25" spans="1:10" s="1" customFormat="1" x14ac:dyDescent="0.25">
      <c r="A25" s="12" t="s">
        <v>123</v>
      </c>
      <c r="B25" s="12">
        <f>SUM(B18:B24)</f>
        <v>80</v>
      </c>
      <c r="C25" s="12">
        <f>SUM(C18:C24)</f>
        <v>650</v>
      </c>
      <c r="D25" s="31"/>
      <c r="E25" s="31"/>
      <c r="F25" s="41"/>
      <c r="G25" s="12">
        <f>SUM(G18:G24)</f>
        <v>0</v>
      </c>
      <c r="H25" s="12">
        <f>SUM(H18:H24)</f>
        <v>235</v>
      </c>
    </row>
    <row r="26" spans="1:10" x14ac:dyDescent="0.25">
      <c r="A26" s="8" t="s">
        <v>10</v>
      </c>
      <c r="B26" s="8"/>
      <c r="C26" s="8"/>
      <c r="D26" s="21"/>
      <c r="E26" s="21"/>
      <c r="F26" s="8" t="s">
        <v>10</v>
      </c>
      <c r="G26" s="8"/>
      <c r="H26" s="8"/>
    </row>
    <row r="27" spans="1:10" x14ac:dyDescent="0.25">
      <c r="A27" s="28" t="s">
        <v>11</v>
      </c>
      <c r="B27" s="6">
        <v>50</v>
      </c>
      <c r="F27" s="28" t="s">
        <v>69</v>
      </c>
      <c r="G27" s="54">
        <v>50</v>
      </c>
    </row>
    <row r="28" spans="1:10" x14ac:dyDescent="0.25">
      <c r="F28" s="28" t="s">
        <v>70</v>
      </c>
      <c r="G28" s="54">
        <v>40</v>
      </c>
    </row>
    <row r="29" spans="1:10" x14ac:dyDescent="0.25">
      <c r="F29" s="28" t="s">
        <v>71</v>
      </c>
      <c r="G29" s="54">
        <v>45</v>
      </c>
    </row>
    <row r="30" spans="1:10" x14ac:dyDescent="0.25">
      <c r="F30" s="28" t="s">
        <v>72</v>
      </c>
      <c r="G30" s="54"/>
    </row>
    <row r="31" spans="1:10" s="1" customFormat="1" x14ac:dyDescent="0.25">
      <c r="A31" s="12" t="s">
        <v>123</v>
      </c>
      <c r="B31" s="12">
        <f>SUM(B27:B30)</f>
        <v>50</v>
      </c>
      <c r="C31" s="12">
        <f t="shared" ref="C31:H31" si="0">SUM(C27:C30)</f>
        <v>0</v>
      </c>
      <c r="D31" s="12"/>
      <c r="E31" s="38"/>
      <c r="F31" s="12">
        <f t="shared" si="0"/>
        <v>0</v>
      </c>
      <c r="G31" s="55">
        <f t="shared" si="0"/>
        <v>135</v>
      </c>
      <c r="H31" s="12">
        <f t="shared" si="0"/>
        <v>0</v>
      </c>
    </row>
    <row r="32" spans="1:10" x14ac:dyDescent="0.25">
      <c r="A32" s="7" t="s">
        <v>20</v>
      </c>
      <c r="B32" s="7"/>
      <c r="C32" s="7"/>
      <c r="D32" s="20"/>
      <c r="E32" s="20"/>
      <c r="F32" s="7" t="s">
        <v>20</v>
      </c>
      <c r="G32" s="7" t="s">
        <v>2</v>
      </c>
      <c r="H32" s="7" t="s">
        <v>5</v>
      </c>
    </row>
    <row r="33" spans="1:8" x14ac:dyDescent="0.25">
      <c r="A33" s="8" t="s">
        <v>18</v>
      </c>
      <c r="B33" s="8"/>
      <c r="C33" s="8"/>
      <c r="D33" s="21"/>
      <c r="E33" s="21"/>
      <c r="F33" s="8" t="s">
        <v>18</v>
      </c>
      <c r="G33" s="8"/>
      <c r="H33" s="8"/>
    </row>
    <row r="34" spans="1:8" x14ac:dyDescent="0.25">
      <c r="A34" s="17" t="s">
        <v>136</v>
      </c>
      <c r="B34" s="8">
        <v>150</v>
      </c>
      <c r="C34" s="8"/>
      <c r="D34" s="21"/>
      <c r="E34" s="21"/>
      <c r="F34" s="8"/>
      <c r="G34" s="8"/>
      <c r="H34" s="8"/>
    </row>
    <row r="35" spans="1:8" x14ac:dyDescent="0.25">
      <c r="A35" s="17" t="s">
        <v>134</v>
      </c>
      <c r="B35" s="6">
        <v>320</v>
      </c>
    </row>
    <row r="36" spans="1:8" x14ac:dyDescent="0.25">
      <c r="A36" s="18" t="s">
        <v>44</v>
      </c>
      <c r="C36" s="6">
        <v>300</v>
      </c>
      <c r="F36" s="18" t="s">
        <v>137</v>
      </c>
      <c r="G36" s="54">
        <v>30</v>
      </c>
      <c r="H36" s="54">
        <v>140</v>
      </c>
    </row>
    <row r="37" spans="1:8" x14ac:dyDescent="0.25">
      <c r="A37" s="18" t="s">
        <v>45</v>
      </c>
      <c r="C37" s="6">
        <v>350</v>
      </c>
      <c r="G37" s="54"/>
      <c r="H37" s="54"/>
    </row>
    <row r="38" spans="1:8" x14ac:dyDescent="0.25">
      <c r="F38" s="18" t="s">
        <v>76</v>
      </c>
      <c r="G38" s="54">
        <v>140</v>
      </c>
      <c r="H38" s="54">
        <v>45</v>
      </c>
    </row>
    <row r="39" spans="1:8" x14ac:dyDescent="0.25">
      <c r="A39" s="17" t="s">
        <v>46</v>
      </c>
      <c r="C39" s="6">
        <v>300</v>
      </c>
      <c r="F39" s="17" t="s">
        <v>73</v>
      </c>
      <c r="G39" s="54">
        <v>20</v>
      </c>
      <c r="H39" s="54">
        <v>100</v>
      </c>
    </row>
    <row r="40" spans="1:8" x14ac:dyDescent="0.25">
      <c r="A40" s="6" t="s">
        <v>135</v>
      </c>
      <c r="B40" s="6">
        <v>60</v>
      </c>
      <c r="F40" s="17" t="s">
        <v>74</v>
      </c>
      <c r="G40" s="54">
        <v>30</v>
      </c>
      <c r="H40" s="54">
        <v>100</v>
      </c>
    </row>
    <row r="41" spans="1:8" x14ac:dyDescent="0.25">
      <c r="F41" s="17" t="s">
        <v>120</v>
      </c>
      <c r="G41" s="54">
        <v>195</v>
      </c>
      <c r="H41" s="54">
        <v>45</v>
      </c>
    </row>
    <row r="42" spans="1:8" x14ac:dyDescent="0.25">
      <c r="F42" s="17" t="s">
        <v>75</v>
      </c>
      <c r="G42" s="54">
        <v>155</v>
      </c>
      <c r="H42" s="54"/>
    </row>
    <row r="43" spans="1:8" s="1" customFormat="1" x14ac:dyDescent="0.25">
      <c r="A43" s="12" t="s">
        <v>123</v>
      </c>
      <c r="B43" s="12">
        <f>SUM(B34:B42)</f>
        <v>530</v>
      </c>
      <c r="C43" s="12">
        <f t="shared" ref="C43:H43" si="1">SUM(C35:C42)</f>
        <v>950</v>
      </c>
      <c r="D43" s="12"/>
      <c r="E43" s="38"/>
      <c r="F43" s="12">
        <f t="shared" si="1"/>
        <v>0</v>
      </c>
      <c r="G43" s="12">
        <f t="shared" si="1"/>
        <v>570</v>
      </c>
      <c r="H43" s="12">
        <f t="shared" si="1"/>
        <v>430</v>
      </c>
    </row>
    <row r="44" spans="1:8" x14ac:dyDescent="0.25">
      <c r="A44" s="8" t="s">
        <v>19</v>
      </c>
      <c r="B44" s="8"/>
      <c r="C44" s="8"/>
      <c r="D44" s="21"/>
      <c r="E44" s="21"/>
      <c r="F44" s="8" t="s">
        <v>19</v>
      </c>
      <c r="G44" s="8"/>
      <c r="H44" s="8"/>
    </row>
    <row r="45" spans="1:8" x14ac:dyDescent="0.25">
      <c r="A45" s="29" t="s">
        <v>126</v>
      </c>
      <c r="B45" s="6">
        <v>1540</v>
      </c>
      <c r="F45" s="28" t="s">
        <v>77</v>
      </c>
      <c r="G45" s="55">
        <v>240</v>
      </c>
      <c r="H45" s="54"/>
    </row>
    <row r="46" spans="1:8" x14ac:dyDescent="0.25">
      <c r="F46" s="28" t="s">
        <v>78</v>
      </c>
      <c r="G46" s="54">
        <v>121</v>
      </c>
      <c r="H46" s="54"/>
    </row>
    <row r="47" spans="1:8" x14ac:dyDescent="0.25">
      <c r="F47" s="28" t="s">
        <v>79</v>
      </c>
      <c r="G47" s="54">
        <v>100</v>
      </c>
      <c r="H47" s="54"/>
    </row>
    <row r="48" spans="1:8" x14ac:dyDescent="0.25">
      <c r="F48" s="28" t="s">
        <v>80</v>
      </c>
      <c r="G48" s="54">
        <v>120</v>
      </c>
      <c r="H48" s="54"/>
    </row>
    <row r="49" spans="1:9" x14ac:dyDescent="0.25">
      <c r="F49" s="28" t="s">
        <v>81</v>
      </c>
      <c r="G49" s="54">
        <v>175</v>
      </c>
      <c r="H49" s="54"/>
    </row>
    <row r="50" spans="1:9" x14ac:dyDescent="0.25">
      <c r="F50" s="28" t="s">
        <v>82</v>
      </c>
      <c r="G50" s="54">
        <v>50</v>
      </c>
      <c r="H50" s="54"/>
    </row>
    <row r="51" spans="1:9" x14ac:dyDescent="0.25">
      <c r="F51" s="28" t="s">
        <v>150</v>
      </c>
      <c r="G51" s="54">
        <v>255</v>
      </c>
      <c r="H51" s="54"/>
    </row>
    <row r="52" spans="1:9" x14ac:dyDescent="0.25">
      <c r="F52" s="28" t="s">
        <v>151</v>
      </c>
      <c r="G52" s="54"/>
      <c r="H52" s="54">
        <v>140</v>
      </c>
    </row>
    <row r="53" spans="1:9" x14ac:dyDescent="0.25">
      <c r="F53" s="28" t="s">
        <v>83</v>
      </c>
      <c r="G53" s="54">
        <v>275</v>
      </c>
      <c r="H53" s="54"/>
    </row>
    <row r="54" spans="1:9" x14ac:dyDescent="0.25">
      <c r="F54" s="28" t="s">
        <v>84</v>
      </c>
      <c r="G54" s="54">
        <v>100</v>
      </c>
      <c r="H54" s="54"/>
    </row>
    <row r="55" spans="1:9" x14ac:dyDescent="0.25">
      <c r="F55" s="28" t="s">
        <v>85</v>
      </c>
      <c r="G55" s="54">
        <v>90</v>
      </c>
      <c r="H55" s="54"/>
    </row>
    <row r="56" spans="1:9" x14ac:dyDescent="0.25">
      <c r="F56" s="28" t="s">
        <v>86</v>
      </c>
      <c r="G56" s="54">
        <v>240</v>
      </c>
      <c r="H56" s="54"/>
    </row>
    <row r="57" spans="1:9" s="1" customFormat="1" x14ac:dyDescent="0.25">
      <c r="A57" s="12" t="s">
        <v>123</v>
      </c>
      <c r="B57" s="12">
        <f>SUM(B45:B56)</f>
        <v>1540</v>
      </c>
      <c r="C57" s="12">
        <f t="shared" ref="C57:H57" si="2">SUM(C45:C56)</f>
        <v>0</v>
      </c>
      <c r="D57" s="12"/>
      <c r="E57" s="38"/>
      <c r="F57" s="12">
        <f t="shared" si="2"/>
        <v>0</v>
      </c>
      <c r="G57" s="12">
        <f t="shared" si="2"/>
        <v>1766</v>
      </c>
      <c r="H57" s="12">
        <f t="shared" si="2"/>
        <v>140</v>
      </c>
      <c r="I57" s="1">
        <f>SUM(G57:H57)</f>
        <v>1906</v>
      </c>
    </row>
    <row r="58" spans="1:9" x14ac:dyDescent="0.25">
      <c r="A58" s="7" t="s">
        <v>22</v>
      </c>
      <c r="B58" s="7"/>
      <c r="C58" s="7"/>
      <c r="D58" s="20"/>
      <c r="E58" s="20"/>
      <c r="F58" s="7" t="s">
        <v>22</v>
      </c>
      <c r="G58" s="7" t="s">
        <v>2</v>
      </c>
      <c r="H58" s="7" t="s">
        <v>3</v>
      </c>
    </row>
    <row r="59" spans="1:9" x14ac:dyDescent="0.25">
      <c r="A59" s="8" t="s">
        <v>41</v>
      </c>
      <c r="B59" s="8"/>
      <c r="C59" s="8"/>
      <c r="D59" s="21"/>
      <c r="E59" s="21"/>
      <c r="F59" s="8" t="s">
        <v>41</v>
      </c>
      <c r="G59" s="8"/>
      <c r="H59" s="8"/>
    </row>
    <row r="60" spans="1:9" x14ac:dyDescent="0.25">
      <c r="A60" s="28" t="s">
        <v>24</v>
      </c>
      <c r="B60" s="6">
        <v>1450</v>
      </c>
      <c r="F60" s="28" t="s">
        <v>87</v>
      </c>
      <c r="G60" s="54">
        <v>370</v>
      </c>
    </row>
    <row r="61" spans="1:9" x14ac:dyDescent="0.25">
      <c r="F61" s="28" t="s">
        <v>88</v>
      </c>
      <c r="G61" s="54">
        <v>210</v>
      </c>
    </row>
    <row r="62" spans="1:9" x14ac:dyDescent="0.25">
      <c r="F62" s="28" t="s">
        <v>89</v>
      </c>
      <c r="G62" s="54"/>
    </row>
    <row r="63" spans="1:9" x14ac:dyDescent="0.25">
      <c r="F63" s="28" t="s">
        <v>90</v>
      </c>
      <c r="G63" s="54">
        <v>325</v>
      </c>
    </row>
    <row r="64" spans="1:9" x14ac:dyDescent="0.25">
      <c r="F64" s="28" t="s">
        <v>91</v>
      </c>
      <c r="G64" s="54">
        <v>110</v>
      </c>
    </row>
    <row r="65" spans="1:8" x14ac:dyDescent="0.25">
      <c r="F65" s="28" t="s">
        <v>92</v>
      </c>
      <c r="G65" s="54">
        <v>120</v>
      </c>
    </row>
    <row r="66" spans="1:8" s="1" customFormat="1" x14ac:dyDescent="0.25">
      <c r="A66" s="12" t="s">
        <v>123</v>
      </c>
      <c r="B66" s="12">
        <f t="shared" ref="B66:H66" si="3">SUM(B60:B65)</f>
        <v>1450</v>
      </c>
      <c r="C66" s="12">
        <f t="shared" si="3"/>
        <v>0</v>
      </c>
      <c r="D66" s="12"/>
      <c r="E66" s="38"/>
      <c r="F66" s="12">
        <f t="shared" si="3"/>
        <v>0</v>
      </c>
      <c r="G66" s="55">
        <f t="shared" si="3"/>
        <v>1135</v>
      </c>
      <c r="H66" s="12">
        <f t="shared" si="3"/>
        <v>0</v>
      </c>
    </row>
    <row r="67" spans="1:8" x14ac:dyDescent="0.25">
      <c r="A67" s="7" t="s">
        <v>16</v>
      </c>
      <c r="B67" s="7"/>
      <c r="C67" s="7"/>
      <c r="D67" s="20"/>
      <c r="E67" s="20"/>
      <c r="F67" s="7" t="s">
        <v>16</v>
      </c>
      <c r="G67" s="7" t="s">
        <v>2</v>
      </c>
      <c r="H67" s="7" t="s">
        <v>3</v>
      </c>
    </row>
    <row r="68" spans="1:8" x14ac:dyDescent="0.25">
      <c r="A68" s="8" t="s">
        <v>25</v>
      </c>
      <c r="B68" s="8"/>
      <c r="C68" s="8"/>
      <c r="D68" s="21"/>
      <c r="E68" s="21"/>
      <c r="F68" s="8" t="s">
        <v>25</v>
      </c>
      <c r="G68" s="8"/>
      <c r="H68" s="8"/>
    </row>
    <row r="69" spans="1:8" x14ac:dyDescent="0.25">
      <c r="A69" s="6" t="s">
        <v>26</v>
      </c>
      <c r="B69" s="6">
        <v>300</v>
      </c>
      <c r="F69" s="6" t="s">
        <v>93</v>
      </c>
      <c r="G69" s="54">
        <v>250</v>
      </c>
    </row>
    <row r="70" spans="1:8" x14ac:dyDescent="0.25">
      <c r="F70" s="6" t="s">
        <v>94</v>
      </c>
      <c r="G70" s="54">
        <v>100</v>
      </c>
    </row>
    <row r="71" spans="1:8" x14ac:dyDescent="0.25">
      <c r="F71" s="6" t="s">
        <v>95</v>
      </c>
      <c r="G71" s="54">
        <v>80</v>
      </c>
    </row>
    <row r="72" spans="1:8" x14ac:dyDescent="0.25">
      <c r="A72" s="8" t="s">
        <v>27</v>
      </c>
      <c r="B72" s="8"/>
      <c r="C72" s="8"/>
      <c r="D72" s="21"/>
      <c r="E72" s="21"/>
      <c r="F72" s="8" t="s">
        <v>27</v>
      </c>
      <c r="G72" s="54"/>
      <c r="H72" s="8"/>
    </row>
    <row r="73" spans="1:8" x14ac:dyDescent="0.25">
      <c r="A73" s="6" t="s">
        <v>28</v>
      </c>
      <c r="B73" s="6">
        <v>585</v>
      </c>
      <c r="F73" s="6" t="s">
        <v>96</v>
      </c>
      <c r="G73" s="54">
        <v>585</v>
      </c>
    </row>
    <row r="74" spans="1:8" x14ac:dyDescent="0.25">
      <c r="F74" s="6" t="s">
        <v>97</v>
      </c>
      <c r="G74" s="54" t="s">
        <v>119</v>
      </c>
    </row>
    <row r="75" spans="1:8" x14ac:dyDescent="0.25">
      <c r="A75" s="8" t="s">
        <v>33</v>
      </c>
      <c r="B75" s="8"/>
      <c r="C75" s="8"/>
      <c r="D75" s="21"/>
      <c r="E75" s="21"/>
      <c r="F75" s="8" t="s">
        <v>33</v>
      </c>
      <c r="G75" s="54"/>
      <c r="H75" s="8"/>
    </row>
    <row r="76" spans="1:8" x14ac:dyDescent="0.25">
      <c r="A76" s="6" t="s">
        <v>34</v>
      </c>
      <c r="B76" s="6">
        <v>475</v>
      </c>
      <c r="F76" s="6" t="s">
        <v>98</v>
      </c>
      <c r="G76" s="54">
        <v>510</v>
      </c>
    </row>
    <row r="77" spans="1:8" x14ac:dyDescent="0.25">
      <c r="A77" s="8" t="s">
        <v>36</v>
      </c>
      <c r="B77" s="8"/>
      <c r="C77" s="8"/>
      <c r="D77" s="21"/>
      <c r="E77" s="21"/>
      <c r="F77" s="8" t="s">
        <v>36</v>
      </c>
      <c r="G77" s="54"/>
      <c r="H77" s="8"/>
    </row>
    <row r="78" spans="1:8" x14ac:dyDescent="0.25">
      <c r="A78" s="6" t="s">
        <v>35</v>
      </c>
      <c r="B78" s="6">
        <v>175</v>
      </c>
      <c r="F78" s="6" t="s">
        <v>99</v>
      </c>
      <c r="G78" s="54">
        <v>150</v>
      </c>
    </row>
    <row r="79" spans="1:8" x14ac:dyDescent="0.25">
      <c r="F79" s="6" t="s">
        <v>100</v>
      </c>
      <c r="G79" s="54">
        <v>310</v>
      </c>
    </row>
    <row r="80" spans="1:8" x14ac:dyDescent="0.25">
      <c r="A80" s="10" t="s">
        <v>37</v>
      </c>
      <c r="B80" s="11"/>
      <c r="C80" s="8"/>
      <c r="D80" s="21"/>
      <c r="E80" s="21"/>
      <c r="F80" s="10" t="s">
        <v>37</v>
      </c>
      <c r="G80" s="54"/>
      <c r="H80" s="8"/>
    </row>
    <row r="81" spans="1:8" x14ac:dyDescent="0.25">
      <c r="A81" s="9" t="s">
        <v>38</v>
      </c>
      <c r="B81" s="6">
        <v>150</v>
      </c>
      <c r="F81" s="6" t="s">
        <v>101</v>
      </c>
      <c r="G81" s="54">
        <v>120</v>
      </c>
    </row>
    <row r="82" spans="1:8" s="1" customFormat="1" x14ac:dyDescent="0.25">
      <c r="A82" s="12" t="s">
        <v>123</v>
      </c>
      <c r="B82" s="12">
        <f>SUM(B69:B81)</f>
        <v>1685</v>
      </c>
      <c r="C82" s="12">
        <f t="shared" ref="C82:H82" si="4">SUM(C69:C81)</f>
        <v>0</v>
      </c>
      <c r="D82" s="12"/>
      <c r="E82" s="38"/>
      <c r="F82" s="12">
        <f t="shared" si="4"/>
        <v>0</v>
      </c>
      <c r="G82" s="12">
        <f t="shared" si="4"/>
        <v>2105</v>
      </c>
      <c r="H82" s="12">
        <f t="shared" si="4"/>
        <v>0</v>
      </c>
    </row>
    <row r="83" spans="1:8" x14ac:dyDescent="0.25">
      <c r="A83" s="7" t="s">
        <v>17</v>
      </c>
      <c r="B83" s="7"/>
      <c r="C83" s="7"/>
      <c r="D83" s="20"/>
      <c r="E83" s="20"/>
      <c r="F83" s="7" t="s">
        <v>17</v>
      </c>
      <c r="G83" s="7" t="s">
        <v>2</v>
      </c>
      <c r="H83" s="7" t="s">
        <v>3</v>
      </c>
    </row>
    <row r="84" spans="1:8" x14ac:dyDescent="0.25">
      <c r="A84" s="8" t="s">
        <v>25</v>
      </c>
      <c r="B84" s="8"/>
      <c r="C84" s="8"/>
      <c r="D84" s="21"/>
      <c r="E84" s="21"/>
      <c r="F84" s="8" t="s">
        <v>25</v>
      </c>
      <c r="G84" s="8"/>
      <c r="H84" s="8"/>
    </row>
    <row r="85" spans="1:8" x14ac:dyDescent="0.25">
      <c r="A85" s="6" t="s">
        <v>26</v>
      </c>
      <c r="B85" s="6">
        <v>410</v>
      </c>
      <c r="F85" s="6" t="s">
        <v>108</v>
      </c>
      <c r="G85" s="54">
        <v>540</v>
      </c>
    </row>
    <row r="86" spans="1:8" x14ac:dyDescent="0.25">
      <c r="F86" s="6" t="s">
        <v>110</v>
      </c>
      <c r="G86" s="54">
        <v>70</v>
      </c>
    </row>
    <row r="87" spans="1:8" x14ac:dyDescent="0.25">
      <c r="A87" s="8" t="s">
        <v>27</v>
      </c>
      <c r="B87" s="8"/>
      <c r="C87" s="8"/>
      <c r="D87" s="21"/>
      <c r="E87" s="21"/>
      <c r="F87" s="8" t="s">
        <v>27</v>
      </c>
      <c r="G87" s="8"/>
      <c r="H87" s="8"/>
    </row>
    <row r="88" spans="1:8" x14ac:dyDescent="0.25">
      <c r="A88" s="6" t="s">
        <v>28</v>
      </c>
      <c r="B88" s="6">
        <v>870</v>
      </c>
      <c r="F88" s="6" t="s">
        <v>111</v>
      </c>
      <c r="G88" s="6">
        <v>150</v>
      </c>
    </row>
    <row r="89" spans="1:8" ht="45" x14ac:dyDescent="0.25">
      <c r="F89" s="47" t="s">
        <v>112</v>
      </c>
      <c r="G89" s="54">
        <f>285+145</f>
        <v>430</v>
      </c>
      <c r="H89" s="6" t="s">
        <v>207</v>
      </c>
    </row>
    <row r="90" spans="1:8" x14ac:dyDescent="0.25">
      <c r="F90" s="6" t="s">
        <v>113</v>
      </c>
      <c r="G90" s="6">
        <v>617</v>
      </c>
    </row>
    <row r="91" spans="1:8" x14ac:dyDescent="0.25">
      <c r="A91" s="8" t="s">
        <v>30</v>
      </c>
      <c r="B91" s="8"/>
      <c r="C91" s="8"/>
      <c r="D91" s="21"/>
      <c r="E91" s="21"/>
      <c r="F91" s="8" t="s">
        <v>30</v>
      </c>
      <c r="G91" s="8"/>
      <c r="H91" s="8"/>
    </row>
    <row r="92" spans="1:8" x14ac:dyDescent="0.25">
      <c r="A92" s="18" t="s">
        <v>29</v>
      </c>
      <c r="B92" s="6">
        <v>492</v>
      </c>
      <c r="F92" s="18" t="s">
        <v>102</v>
      </c>
      <c r="G92" s="6">
        <v>340</v>
      </c>
    </row>
    <row r="93" spans="1:8" x14ac:dyDescent="0.25">
      <c r="A93" s="17" t="s">
        <v>31</v>
      </c>
      <c r="B93" s="6">
        <v>265</v>
      </c>
      <c r="F93" s="17" t="s">
        <v>107</v>
      </c>
      <c r="G93" s="6">
        <v>225</v>
      </c>
    </row>
    <row r="94" spans="1:8" x14ac:dyDescent="0.25">
      <c r="A94" s="27" t="s">
        <v>32</v>
      </c>
      <c r="B94" s="6">
        <v>200</v>
      </c>
      <c r="F94" s="27" t="s">
        <v>109</v>
      </c>
      <c r="G94" s="6">
        <v>90</v>
      </c>
    </row>
    <row r="95" spans="1:8" x14ac:dyDescent="0.25">
      <c r="F95" s="28" t="s">
        <v>103</v>
      </c>
    </row>
    <row r="96" spans="1:8" x14ac:dyDescent="0.25">
      <c r="F96" s="28" t="s">
        <v>104</v>
      </c>
    </row>
    <row r="97" spans="1:9" x14ac:dyDescent="0.25">
      <c r="F97" s="28" t="s">
        <v>105</v>
      </c>
      <c r="G97" s="6">
        <v>0</v>
      </c>
    </row>
    <row r="98" spans="1:9" x14ac:dyDescent="0.25">
      <c r="A98" s="8" t="s">
        <v>33</v>
      </c>
      <c r="B98" s="8"/>
      <c r="C98" s="8"/>
      <c r="D98" s="21"/>
      <c r="E98" s="21"/>
      <c r="F98" s="8" t="s">
        <v>33</v>
      </c>
      <c r="G98" s="8"/>
      <c r="H98" s="8"/>
    </row>
    <row r="99" spans="1:9" x14ac:dyDescent="0.25">
      <c r="A99" s="6" t="s">
        <v>34</v>
      </c>
      <c r="B99" s="6">
        <v>375</v>
      </c>
      <c r="F99" s="6" t="s">
        <v>106</v>
      </c>
      <c r="G99" s="54">
        <v>150</v>
      </c>
    </row>
    <row r="100" spans="1:9" x14ac:dyDescent="0.25">
      <c r="C100" s="8"/>
      <c r="D100" s="21"/>
      <c r="E100" s="21"/>
      <c r="F100" s="8"/>
      <c r="G100" s="8"/>
      <c r="H100" s="8"/>
    </row>
    <row r="101" spans="1:9" s="1" customFormat="1" x14ac:dyDescent="0.25">
      <c r="A101" s="12" t="s">
        <v>123</v>
      </c>
      <c r="B101" s="12">
        <f>SUM(B85:B99)</f>
        <v>2612</v>
      </c>
      <c r="C101" s="12">
        <f t="shared" ref="C101:H101" si="5">SUM(C85:C99)</f>
        <v>0</v>
      </c>
      <c r="D101" s="12"/>
      <c r="E101" s="38"/>
      <c r="F101" s="12">
        <f t="shared" si="5"/>
        <v>0</v>
      </c>
      <c r="G101" s="12">
        <f>SUM(G85:G99)</f>
        <v>2612</v>
      </c>
      <c r="H101" s="12">
        <f t="shared" si="5"/>
        <v>0</v>
      </c>
      <c r="I101" s="1">
        <f>2612-G101</f>
        <v>0</v>
      </c>
    </row>
    <row r="102" spans="1:9" s="3" customFormat="1" x14ac:dyDescent="0.25">
      <c r="C102" s="11"/>
      <c r="D102" s="22"/>
      <c r="E102" s="22"/>
      <c r="F102" s="11"/>
      <c r="G102" s="11"/>
      <c r="H102" s="11"/>
    </row>
    <row r="104" spans="1:9" x14ac:dyDescent="0.25">
      <c r="A104" s="7" t="s">
        <v>23</v>
      </c>
      <c r="B104" s="7"/>
      <c r="C104" s="7"/>
      <c r="D104" s="20"/>
      <c r="E104" s="20"/>
      <c r="F104" s="7" t="s">
        <v>23</v>
      </c>
      <c r="G104" s="7"/>
      <c r="H104" s="7"/>
    </row>
    <row r="105" spans="1:9" x14ac:dyDescent="0.25">
      <c r="A105" s="8" t="s">
        <v>40</v>
      </c>
      <c r="B105" s="8"/>
      <c r="C105" s="8"/>
      <c r="D105" s="21"/>
      <c r="E105" s="21"/>
      <c r="F105" s="8" t="s">
        <v>40</v>
      </c>
      <c r="G105" s="8"/>
      <c r="H105" s="8"/>
    </row>
    <row r="106" spans="1:9" x14ac:dyDescent="0.25">
      <c r="A106" s="6" t="s">
        <v>39</v>
      </c>
      <c r="F106" s="6" t="s">
        <v>114</v>
      </c>
      <c r="G106" s="54">
        <v>225</v>
      </c>
      <c r="H106" s="54">
        <v>425</v>
      </c>
    </row>
    <row r="107" spans="1:9" x14ac:dyDescent="0.25">
      <c r="A107" s="6" t="s">
        <v>47</v>
      </c>
      <c r="C107" s="6">
        <v>500</v>
      </c>
    </row>
    <row r="108" spans="1:9" s="1" customFormat="1" x14ac:dyDescent="0.25">
      <c r="A108" s="12" t="s">
        <v>123</v>
      </c>
      <c r="B108" s="12">
        <f>SUM(B106:B107)</f>
        <v>0</v>
      </c>
      <c r="C108" s="12">
        <f t="shared" ref="C108:F108" si="6">SUM(C106:C107)</f>
        <v>500</v>
      </c>
      <c r="D108" s="12"/>
      <c r="E108" s="38"/>
      <c r="F108" s="12">
        <f t="shared" si="6"/>
        <v>0</v>
      </c>
      <c r="G108" s="12">
        <v>225</v>
      </c>
      <c r="H108" s="12">
        <v>425</v>
      </c>
    </row>
    <row r="109" spans="1:9" x14ac:dyDescent="0.25">
      <c r="D109" s="19" t="s">
        <v>124</v>
      </c>
      <c r="I109" s="19" t="s">
        <v>124</v>
      </c>
    </row>
    <row r="110" spans="1:9" x14ac:dyDescent="0.25">
      <c r="A110" s="32" t="s">
        <v>132</v>
      </c>
      <c r="B110" s="5">
        <f>SUM(B112:C115,B117:C117)</f>
        <v>7815</v>
      </c>
      <c r="F110" s="32" t="s">
        <v>132</v>
      </c>
      <c r="G110" s="5">
        <f>SUM(G112:G115,G117)</f>
        <v>7816</v>
      </c>
      <c r="H110" s="6">
        <f>B121-G110</f>
        <v>0.5</v>
      </c>
      <c r="I110" s="19"/>
    </row>
    <row r="111" spans="1:9" x14ac:dyDescent="0.25">
      <c r="A111" s="32" t="s">
        <v>133</v>
      </c>
      <c r="B111" s="5">
        <f>B116</f>
        <v>2612</v>
      </c>
      <c r="F111" s="32" t="s">
        <v>133</v>
      </c>
      <c r="G111" s="5">
        <f>G116</f>
        <v>2612</v>
      </c>
      <c r="H111" s="6">
        <f>2612-G111</f>
        <v>0</v>
      </c>
      <c r="I111" s="19"/>
    </row>
    <row r="112" spans="1:9" x14ac:dyDescent="0.25">
      <c r="A112" s="12" t="s">
        <v>50</v>
      </c>
      <c r="B112" s="6">
        <f>SUM(B16:C16,B25:C25,B31:C31)</f>
        <v>1160</v>
      </c>
      <c r="D112" s="25">
        <f>B112/$B$110</f>
        <v>0.14843250159948818</v>
      </c>
      <c r="F112" s="12" t="s">
        <v>50</v>
      </c>
      <c r="G112" s="6">
        <f>SUM(G16:H16,G25:H25,G31:H31)</f>
        <v>1020</v>
      </c>
      <c r="I112" s="25">
        <f>G112/$B$121</f>
        <v>0.13049318748800615</v>
      </c>
    </row>
    <row r="113" spans="1:9" x14ac:dyDescent="0.25">
      <c r="A113" s="12" t="s">
        <v>51</v>
      </c>
      <c r="B113" s="6">
        <f>SUM(B43:C43,B57:C57)</f>
        <v>3020</v>
      </c>
      <c r="D113" s="25">
        <f>B113/$B$110</f>
        <v>0.38643634037108127</v>
      </c>
      <c r="F113" s="12" t="s">
        <v>51</v>
      </c>
      <c r="G113" s="6">
        <f>SUM(G43:H43,G57:H57)</f>
        <v>2906</v>
      </c>
      <c r="I113" s="25">
        <f>G113/$B$121</f>
        <v>0.37177764984328027</v>
      </c>
    </row>
    <row r="114" spans="1:9" x14ac:dyDescent="0.25">
      <c r="A114" s="33" t="s">
        <v>52</v>
      </c>
      <c r="B114" s="34">
        <f>SUM(B66:C66)</f>
        <v>1450</v>
      </c>
      <c r="C114" s="34"/>
      <c r="D114" s="35">
        <f>B114/$B$110</f>
        <v>0.18554062699936019</v>
      </c>
      <c r="E114" s="36"/>
      <c r="F114" s="33" t="s">
        <v>52</v>
      </c>
      <c r="G114" s="34">
        <f>SUM(G66:H66)</f>
        <v>1135</v>
      </c>
      <c r="H114" s="34"/>
      <c r="I114" s="35">
        <f>G114/$B$121</f>
        <v>0.14520565470479116</v>
      </c>
    </row>
    <row r="115" spans="1:9" x14ac:dyDescent="0.25">
      <c r="A115" s="33" t="s">
        <v>48</v>
      </c>
      <c r="B115" s="34">
        <f>SUM(B82)</f>
        <v>1685</v>
      </c>
      <c r="C115" s="34"/>
      <c r="D115" s="25">
        <f>B115/$B$110</f>
        <v>0.21561100447856685</v>
      </c>
      <c r="E115" s="36"/>
      <c r="F115" s="33" t="s">
        <v>48</v>
      </c>
      <c r="G115" s="34">
        <f>SUM(G82:H82)</f>
        <v>2105</v>
      </c>
      <c r="H115" s="34"/>
      <c r="I115" s="25">
        <f>G115/$B$121</f>
        <v>0.26930211731593423</v>
      </c>
    </row>
    <row r="116" spans="1:9" x14ac:dyDescent="0.25">
      <c r="A116" s="12" t="s">
        <v>49</v>
      </c>
      <c r="B116" s="6">
        <f>B101</f>
        <v>2612</v>
      </c>
      <c r="D116" s="25" t="s">
        <v>205</v>
      </c>
      <c r="E116" s="30"/>
      <c r="F116" s="33" t="s">
        <v>49</v>
      </c>
      <c r="G116" s="6">
        <f>G101</f>
        <v>2612</v>
      </c>
      <c r="I116" s="26" t="s">
        <v>205</v>
      </c>
    </row>
    <row r="117" spans="1:9" x14ac:dyDescent="0.25">
      <c r="A117" s="12" t="s">
        <v>53</v>
      </c>
      <c r="B117" s="6">
        <f>SUM(B108:C108)</f>
        <v>500</v>
      </c>
      <c r="D117" s="25">
        <f>B117/$B$110</f>
        <v>6.3979526551503518E-2</v>
      </c>
      <c r="F117" s="12" t="s">
        <v>53</v>
      </c>
      <c r="G117" s="6">
        <f>SUM(G108:H108)</f>
        <v>650</v>
      </c>
      <c r="I117" s="25">
        <f>G117/$B$121</f>
        <v>8.3157423399219596E-2</v>
      </c>
    </row>
    <row r="118" spans="1:9" x14ac:dyDescent="0.25">
      <c r="A118" s="12" t="s">
        <v>54</v>
      </c>
      <c r="B118" s="6">
        <f>SUM(B112:B117)</f>
        <v>10427</v>
      </c>
      <c r="D118" s="19">
        <f>B118/$B$123</f>
        <v>0.99985616339837946</v>
      </c>
      <c r="F118" s="12" t="s">
        <v>54</v>
      </c>
      <c r="G118" s="6">
        <f>SUM(G112:G117)</f>
        <v>10428</v>
      </c>
      <c r="I118" s="25">
        <f>G118/$B$123</f>
        <v>0.99995205446612645</v>
      </c>
    </row>
    <row r="119" spans="1:9" x14ac:dyDescent="0.25">
      <c r="I119" s="19"/>
    </row>
    <row r="120" spans="1:9" x14ac:dyDescent="0.25">
      <c r="A120" s="12" t="s">
        <v>116</v>
      </c>
    </row>
    <row r="121" spans="1:9" x14ac:dyDescent="0.25">
      <c r="A121" s="32" t="s">
        <v>117</v>
      </c>
      <c r="B121" s="5">
        <v>7816.5</v>
      </c>
    </row>
    <row r="122" spans="1:9" x14ac:dyDescent="0.25">
      <c r="A122" s="32" t="s">
        <v>118</v>
      </c>
      <c r="B122" s="5">
        <v>2612</v>
      </c>
    </row>
    <row r="123" spans="1:9" x14ac:dyDescent="0.25">
      <c r="B123" s="6">
        <f>SUM(B121:B122)</f>
        <v>10428.5</v>
      </c>
    </row>
    <row r="124" spans="1:9" x14ac:dyDescent="0.25">
      <c r="A124" s="5" t="s">
        <v>124</v>
      </c>
      <c r="B124" s="24">
        <f>B121/B123</f>
        <v>0.74953253104473316</v>
      </c>
    </row>
    <row r="125" spans="1:9" x14ac:dyDescent="0.25">
      <c r="A125" s="5" t="s">
        <v>125</v>
      </c>
      <c r="B125" s="24">
        <f>B122/B123</f>
        <v>0.25046746895526684</v>
      </c>
    </row>
    <row r="127" spans="1:9" x14ac:dyDescent="0.25">
      <c r="A127" s="6" t="s">
        <v>127</v>
      </c>
    </row>
    <row r="128" spans="1:9" x14ac:dyDescent="0.25">
      <c r="A128" s="6" t="s">
        <v>128</v>
      </c>
      <c r="B128" s="6">
        <f>0.13*B121</f>
        <v>1016.145</v>
      </c>
      <c r="D128" s="19" t="s">
        <v>130</v>
      </c>
    </row>
    <row r="129" spans="1:4" x14ac:dyDescent="0.25">
      <c r="A129" s="6" t="s">
        <v>129</v>
      </c>
      <c r="B129" s="6">
        <f>0.37*B121</f>
        <v>2892.105</v>
      </c>
      <c r="D129" s="19" t="s">
        <v>131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F32" sqref="F32"/>
    </sheetView>
  </sheetViews>
  <sheetFormatPr defaultRowHeight="15" x14ac:dyDescent="0.25"/>
  <cols>
    <col min="6" max="7" width="10.42578125" bestFit="1" customWidth="1"/>
    <col min="9" max="9" width="11.28515625" bestFit="1" customWidth="1"/>
    <col min="11" max="11" width="12" bestFit="1" customWidth="1"/>
  </cols>
  <sheetData>
    <row r="1" spans="1:13" x14ac:dyDescent="0.25">
      <c r="C1" s="6" t="s">
        <v>1</v>
      </c>
      <c r="D1" s="6" t="s">
        <v>2</v>
      </c>
      <c r="E1" s="6" t="s">
        <v>3</v>
      </c>
      <c r="F1" s="6" t="s">
        <v>2</v>
      </c>
      <c r="G1" s="6" t="s">
        <v>3</v>
      </c>
    </row>
    <row r="2" spans="1:13" x14ac:dyDescent="0.25">
      <c r="C2" s="6"/>
      <c r="D2" s="6" t="s">
        <v>141</v>
      </c>
      <c r="E2" s="6"/>
      <c r="F2" s="19" t="s">
        <v>142</v>
      </c>
      <c r="G2" s="19"/>
      <c r="I2" s="6"/>
      <c r="J2" s="6" t="s">
        <v>141</v>
      </c>
      <c r="K2" s="6" t="s">
        <v>142</v>
      </c>
      <c r="L2" s="6" t="s">
        <v>124</v>
      </c>
      <c r="M2" s="6" t="s">
        <v>125</v>
      </c>
    </row>
    <row r="3" spans="1:13" x14ac:dyDescent="0.25">
      <c r="A3" s="7" t="s">
        <v>21</v>
      </c>
      <c r="B3" s="8" t="s">
        <v>8</v>
      </c>
      <c r="C3" s="13" t="s">
        <v>6</v>
      </c>
      <c r="D3" s="6">
        <v>170</v>
      </c>
      <c r="E3" s="7"/>
      <c r="F3" s="43">
        <f>D3/4.5</f>
        <v>37.777777777777779</v>
      </c>
      <c r="G3" s="43"/>
      <c r="I3" s="6" t="s">
        <v>143</v>
      </c>
      <c r="J3" s="6">
        <f>SUM(D3:E11)</f>
        <v>1020</v>
      </c>
      <c r="K3" s="44">
        <f>SUM(F3:G11)</f>
        <v>226.66666666666669</v>
      </c>
      <c r="L3" s="45">
        <f>K3/$K$9</f>
        <v>0.13051823416506719</v>
      </c>
      <c r="M3" s="45"/>
    </row>
    <row r="4" spans="1:13" x14ac:dyDescent="0.25">
      <c r="C4" s="14" t="s">
        <v>7</v>
      </c>
      <c r="D4" s="6">
        <v>150</v>
      </c>
      <c r="E4" s="8"/>
      <c r="F4" s="43">
        <f t="shared" ref="F4:F28" si="0">D4/4.5</f>
        <v>33.333333333333336</v>
      </c>
      <c r="G4" s="43"/>
      <c r="I4" s="6" t="s">
        <v>144</v>
      </c>
      <c r="J4" s="6">
        <f>SUM(D12:E16)</f>
        <v>2960</v>
      </c>
      <c r="K4" s="44">
        <f>SUM(F12:G16)</f>
        <v>657.77777777777783</v>
      </c>
      <c r="L4" s="45">
        <f>K4/$K$9</f>
        <v>0.37875879718490085</v>
      </c>
      <c r="M4" s="45"/>
    </row>
    <row r="5" spans="1:13" x14ac:dyDescent="0.25">
      <c r="C5" s="15" t="s">
        <v>121</v>
      </c>
      <c r="D5" s="6">
        <v>60</v>
      </c>
      <c r="E5" s="6"/>
      <c r="F5" s="43">
        <f t="shared" si="0"/>
        <v>13.333333333333334</v>
      </c>
      <c r="G5" s="43"/>
      <c r="I5" s="6" t="s">
        <v>145</v>
      </c>
      <c r="J5" s="6">
        <f>SUM(D17)</f>
        <v>1450</v>
      </c>
      <c r="K5" s="44">
        <f>F17</f>
        <v>322.22222222222223</v>
      </c>
      <c r="L5" s="45">
        <f t="shared" ref="L5:L8" si="1">K5/$K$9</f>
        <v>0.18554062699936019</v>
      </c>
      <c r="M5" s="45"/>
    </row>
    <row r="6" spans="1:13" x14ac:dyDescent="0.25">
      <c r="B6" s="8" t="s">
        <v>9</v>
      </c>
      <c r="C6" s="16" t="s">
        <v>12</v>
      </c>
      <c r="D6" s="6"/>
      <c r="E6" s="6">
        <v>150</v>
      </c>
      <c r="F6" s="43"/>
      <c r="G6" s="43">
        <f t="shared" ref="G6:G29" si="2">E6/4.5</f>
        <v>33.333333333333336</v>
      </c>
      <c r="I6" s="6" t="s">
        <v>16</v>
      </c>
      <c r="J6" s="6">
        <f>SUM(D18:E22)</f>
        <v>1845</v>
      </c>
      <c r="K6" s="44">
        <f>SUM(F18:G22)</f>
        <v>410.00000000000006</v>
      </c>
      <c r="L6" s="45">
        <f t="shared" si="1"/>
        <v>0.23608445297504801</v>
      </c>
      <c r="M6" s="45"/>
    </row>
    <row r="7" spans="1:13" x14ac:dyDescent="0.25">
      <c r="C7" s="16" t="s">
        <v>13</v>
      </c>
      <c r="D7" s="6"/>
      <c r="E7" s="6">
        <v>200</v>
      </c>
      <c r="F7" s="43"/>
      <c r="G7" s="43">
        <f t="shared" si="2"/>
        <v>44.444444444444443</v>
      </c>
      <c r="I7" s="6" t="s">
        <v>17</v>
      </c>
      <c r="J7" s="6">
        <f>SUM(D23:E28)</f>
        <v>2612</v>
      </c>
      <c r="K7" s="44">
        <f>SUM(F23:G28)</f>
        <v>580.44444444444446</v>
      </c>
      <c r="L7" s="45"/>
      <c r="M7" s="45">
        <f>K7/K10</f>
        <v>1</v>
      </c>
    </row>
    <row r="8" spans="1:13" x14ac:dyDescent="0.25">
      <c r="C8" s="16" t="s">
        <v>14</v>
      </c>
      <c r="D8" s="6"/>
      <c r="E8" s="6">
        <v>50</v>
      </c>
      <c r="F8" s="43"/>
      <c r="G8" s="43">
        <f t="shared" si="2"/>
        <v>11.111111111111111</v>
      </c>
      <c r="I8" s="6" t="s">
        <v>146</v>
      </c>
      <c r="J8" s="6">
        <f>E29</f>
        <v>540</v>
      </c>
      <c r="K8" s="44">
        <f>G29</f>
        <v>120</v>
      </c>
      <c r="L8" s="45">
        <f t="shared" si="1"/>
        <v>6.9097888675623803E-2</v>
      </c>
      <c r="M8" s="45"/>
    </row>
    <row r="9" spans="1:13" x14ac:dyDescent="0.25">
      <c r="C9" s="16" t="s">
        <v>15</v>
      </c>
      <c r="D9" s="6"/>
      <c r="E9" s="6">
        <v>100</v>
      </c>
      <c r="F9" s="43"/>
      <c r="G9" s="43">
        <f t="shared" si="2"/>
        <v>22.222222222222221</v>
      </c>
      <c r="I9" s="6" t="s">
        <v>147</v>
      </c>
      <c r="J9" s="6">
        <f>SUM(J3:J6,J8)</f>
        <v>7815</v>
      </c>
      <c r="K9" s="44">
        <f>SUM(K3:K6,K8)</f>
        <v>1736.6666666666667</v>
      </c>
      <c r="L9" s="45"/>
      <c r="M9" s="45"/>
    </row>
    <row r="10" spans="1:13" x14ac:dyDescent="0.25">
      <c r="C10" s="17" t="s">
        <v>122</v>
      </c>
      <c r="D10" s="6">
        <v>80</v>
      </c>
      <c r="E10" s="6"/>
      <c r="F10" s="43">
        <f t="shared" si="0"/>
        <v>17.777777777777779</v>
      </c>
      <c r="G10" s="43">
        <f t="shared" si="2"/>
        <v>0</v>
      </c>
      <c r="I10" s="6" t="s">
        <v>148</v>
      </c>
      <c r="J10" s="6">
        <f>J7</f>
        <v>2612</v>
      </c>
      <c r="K10" s="44">
        <f>K7</f>
        <v>580.44444444444446</v>
      </c>
      <c r="L10" s="45"/>
      <c r="M10" s="45"/>
    </row>
    <row r="11" spans="1:13" x14ac:dyDescent="0.25">
      <c r="B11" s="8" t="s">
        <v>10</v>
      </c>
      <c r="C11" s="28" t="s">
        <v>11</v>
      </c>
      <c r="D11" s="6">
        <v>60</v>
      </c>
      <c r="E11" s="6"/>
      <c r="F11" s="43">
        <f t="shared" ref="F11:F19" si="3">D11/4.5</f>
        <v>13.333333333333334</v>
      </c>
      <c r="G11" s="43">
        <f t="shared" ref="G11:G19" si="4">E11/4.5</f>
        <v>0</v>
      </c>
      <c r="I11" s="23" t="s">
        <v>149</v>
      </c>
      <c r="J11">
        <f>SUM(J9:J10)</f>
        <v>10427</v>
      </c>
    </row>
    <row r="12" spans="1:13" x14ac:dyDescent="0.25">
      <c r="A12" s="7" t="s">
        <v>20</v>
      </c>
      <c r="B12" s="8" t="s">
        <v>18</v>
      </c>
      <c r="C12" s="17" t="s">
        <v>134</v>
      </c>
      <c r="D12" s="6">
        <v>320</v>
      </c>
      <c r="E12" s="6"/>
      <c r="F12" s="43">
        <f t="shared" si="3"/>
        <v>71.111111111111114</v>
      </c>
      <c r="G12" s="43">
        <f t="shared" si="4"/>
        <v>0</v>
      </c>
    </row>
    <row r="13" spans="1:13" x14ac:dyDescent="0.25">
      <c r="C13" s="18" t="s">
        <v>138</v>
      </c>
      <c r="D13" s="6"/>
      <c r="E13" s="6">
        <v>325</v>
      </c>
      <c r="F13" s="43">
        <f t="shared" si="3"/>
        <v>0</v>
      </c>
      <c r="G13" s="43">
        <f t="shared" si="4"/>
        <v>72.222222222222229</v>
      </c>
    </row>
    <row r="14" spans="1:13" x14ac:dyDescent="0.25">
      <c r="C14" s="18" t="s">
        <v>139</v>
      </c>
      <c r="D14" s="6"/>
      <c r="E14" s="6">
        <v>325</v>
      </c>
      <c r="F14" s="43">
        <f t="shared" si="3"/>
        <v>0</v>
      </c>
      <c r="G14" s="43">
        <f t="shared" si="4"/>
        <v>72.222222222222229</v>
      </c>
    </row>
    <row r="15" spans="1:13" x14ac:dyDescent="0.25">
      <c r="C15" s="17" t="s">
        <v>140</v>
      </c>
      <c r="D15" s="6"/>
      <c r="E15" s="6">
        <v>400</v>
      </c>
      <c r="F15" s="43">
        <f t="shared" si="3"/>
        <v>0</v>
      </c>
      <c r="G15" s="43">
        <f t="shared" si="4"/>
        <v>88.888888888888886</v>
      </c>
    </row>
    <row r="16" spans="1:13" x14ac:dyDescent="0.25">
      <c r="B16" s="8" t="s">
        <v>19</v>
      </c>
      <c r="C16" s="29" t="s">
        <v>126</v>
      </c>
      <c r="D16" s="6">
        <v>1590</v>
      </c>
      <c r="E16" s="6"/>
      <c r="F16" s="43">
        <f t="shared" si="3"/>
        <v>353.33333333333331</v>
      </c>
      <c r="G16" s="43">
        <f t="shared" si="4"/>
        <v>0</v>
      </c>
    </row>
    <row r="17" spans="1:7" x14ac:dyDescent="0.25">
      <c r="A17" s="7" t="s">
        <v>22</v>
      </c>
      <c r="B17" s="8" t="s">
        <v>41</v>
      </c>
      <c r="C17" s="28" t="s">
        <v>24</v>
      </c>
      <c r="D17" s="6">
        <v>1450</v>
      </c>
      <c r="E17" s="6"/>
      <c r="F17" s="43">
        <f t="shared" si="3"/>
        <v>322.22222222222223</v>
      </c>
      <c r="G17" s="43">
        <f t="shared" si="4"/>
        <v>0</v>
      </c>
    </row>
    <row r="18" spans="1:7" x14ac:dyDescent="0.25">
      <c r="A18" s="7" t="s">
        <v>16</v>
      </c>
      <c r="B18" s="8" t="s">
        <v>25</v>
      </c>
      <c r="C18" s="6" t="s">
        <v>26</v>
      </c>
      <c r="D18" s="6">
        <v>300</v>
      </c>
      <c r="E18" s="6"/>
      <c r="F18" s="43">
        <f t="shared" si="3"/>
        <v>66.666666666666671</v>
      </c>
      <c r="G18" s="43">
        <f t="shared" si="4"/>
        <v>0</v>
      </c>
    </row>
    <row r="19" spans="1:7" x14ac:dyDescent="0.25">
      <c r="B19" s="8" t="s">
        <v>27</v>
      </c>
      <c r="C19" s="6" t="s">
        <v>28</v>
      </c>
      <c r="D19" s="6">
        <v>585</v>
      </c>
      <c r="E19" s="6"/>
      <c r="F19" s="43">
        <f t="shared" si="3"/>
        <v>130</v>
      </c>
      <c r="G19" s="43">
        <f t="shared" si="4"/>
        <v>0</v>
      </c>
    </row>
    <row r="20" spans="1:7" x14ac:dyDescent="0.25">
      <c r="B20" s="8" t="s">
        <v>33</v>
      </c>
      <c r="C20" s="6" t="s">
        <v>34</v>
      </c>
      <c r="D20" s="6">
        <v>635</v>
      </c>
      <c r="E20" s="6"/>
      <c r="F20" s="43">
        <f t="shared" si="0"/>
        <v>141.11111111111111</v>
      </c>
      <c r="G20" s="43"/>
    </row>
    <row r="21" spans="1:7" x14ac:dyDescent="0.25">
      <c r="B21" s="8" t="s">
        <v>36</v>
      </c>
      <c r="C21" s="6" t="s">
        <v>35</v>
      </c>
      <c r="D21" s="6">
        <v>175</v>
      </c>
      <c r="E21" s="6"/>
      <c r="F21" s="43">
        <f t="shared" si="0"/>
        <v>38.888888888888886</v>
      </c>
      <c r="G21" s="43"/>
    </row>
    <row r="22" spans="1:7" x14ac:dyDescent="0.25">
      <c r="B22" s="10" t="s">
        <v>37</v>
      </c>
      <c r="C22" s="9" t="s">
        <v>38</v>
      </c>
      <c r="D22" s="6">
        <v>150</v>
      </c>
      <c r="E22" s="6"/>
      <c r="F22" s="43">
        <f t="shared" si="0"/>
        <v>33.333333333333336</v>
      </c>
      <c r="G22" s="43"/>
    </row>
    <row r="23" spans="1:7" x14ac:dyDescent="0.25">
      <c r="A23" s="7" t="s">
        <v>17</v>
      </c>
      <c r="B23" s="8" t="s">
        <v>25</v>
      </c>
      <c r="C23" s="6" t="s">
        <v>26</v>
      </c>
      <c r="D23" s="6">
        <v>410</v>
      </c>
      <c r="E23" s="6"/>
      <c r="F23" s="43">
        <f t="shared" si="0"/>
        <v>91.111111111111114</v>
      </c>
      <c r="G23" s="43"/>
    </row>
    <row r="24" spans="1:7" x14ac:dyDescent="0.25">
      <c r="B24" s="8" t="s">
        <v>27</v>
      </c>
      <c r="C24" s="6" t="s">
        <v>28</v>
      </c>
      <c r="D24" s="6">
        <v>870</v>
      </c>
      <c r="E24" s="6"/>
      <c r="F24" s="43">
        <f t="shared" si="0"/>
        <v>193.33333333333334</v>
      </c>
      <c r="G24" s="43"/>
    </row>
    <row r="25" spans="1:7" x14ac:dyDescent="0.25">
      <c r="B25" s="8" t="s">
        <v>30</v>
      </c>
      <c r="C25" s="18" t="s">
        <v>29</v>
      </c>
      <c r="D25" s="6">
        <v>492</v>
      </c>
      <c r="E25" s="6"/>
      <c r="F25" s="43">
        <f t="shared" si="0"/>
        <v>109.33333333333333</v>
      </c>
      <c r="G25" s="43"/>
    </row>
    <row r="26" spans="1:7" x14ac:dyDescent="0.25">
      <c r="C26" s="17" t="s">
        <v>31</v>
      </c>
      <c r="D26" s="6">
        <v>265</v>
      </c>
      <c r="E26" s="6"/>
      <c r="F26" s="43">
        <f t="shared" si="0"/>
        <v>58.888888888888886</v>
      </c>
      <c r="G26" s="43"/>
    </row>
    <row r="27" spans="1:7" x14ac:dyDescent="0.25">
      <c r="C27" s="27" t="s">
        <v>32</v>
      </c>
      <c r="D27" s="6">
        <v>200</v>
      </c>
      <c r="E27" s="6"/>
      <c r="F27" s="43">
        <f t="shared" si="0"/>
        <v>44.444444444444443</v>
      </c>
      <c r="G27" s="43"/>
    </row>
    <row r="28" spans="1:7" x14ac:dyDescent="0.25">
      <c r="B28" s="8" t="s">
        <v>33</v>
      </c>
      <c r="C28" s="6" t="s">
        <v>34</v>
      </c>
      <c r="D28" s="6">
        <v>375</v>
      </c>
      <c r="E28" s="6"/>
      <c r="F28" s="43">
        <f t="shared" si="0"/>
        <v>83.333333333333329</v>
      </c>
      <c r="G28" s="43"/>
    </row>
    <row r="29" spans="1:7" x14ac:dyDescent="0.25">
      <c r="A29" s="7" t="s">
        <v>23</v>
      </c>
      <c r="B29" s="8" t="s">
        <v>40</v>
      </c>
      <c r="C29" s="6" t="s">
        <v>47</v>
      </c>
      <c r="D29" s="6"/>
      <c r="E29" s="6">
        <v>540</v>
      </c>
      <c r="F29" s="43"/>
      <c r="G29" s="43">
        <f t="shared" si="2"/>
        <v>120</v>
      </c>
    </row>
    <row r="31" spans="1:7" x14ac:dyDescent="0.25">
      <c r="C31" s="6"/>
      <c r="D31" s="6">
        <f>SUM(D3:D29)</f>
        <v>8337</v>
      </c>
      <c r="E31" s="6">
        <f>SUM(E3:E29)</f>
        <v>2090</v>
      </c>
    </row>
    <row r="33" spans="4:4" x14ac:dyDescent="0.25">
      <c r="D33">
        <f>SUM(D31:E31)</f>
        <v>10427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22" workbookViewId="0">
      <selection activeCell="B21" sqref="B21"/>
    </sheetView>
  </sheetViews>
  <sheetFormatPr defaultRowHeight="15" x14ac:dyDescent="0.25"/>
  <cols>
    <col min="1" max="1" width="26.140625" customWidth="1"/>
    <col min="2" max="2" width="126.28515625" customWidth="1"/>
    <col min="3" max="3" width="31.7109375" customWidth="1"/>
  </cols>
  <sheetData>
    <row r="1" spans="1:3" s="50" customFormat="1" ht="15.75" thickBot="1" x14ac:dyDescent="0.3">
      <c r="A1" s="48" t="s">
        <v>152</v>
      </c>
      <c r="B1" s="48" t="s">
        <v>153</v>
      </c>
      <c r="C1" s="49" t="s">
        <v>154</v>
      </c>
    </row>
    <row r="2" spans="1:3" s="50" customFormat="1" ht="15.75" thickBot="1" x14ac:dyDescent="0.3">
      <c r="A2" s="57" t="s">
        <v>21</v>
      </c>
      <c r="B2" s="51" t="s">
        <v>155</v>
      </c>
      <c r="C2" s="52" t="s">
        <v>156</v>
      </c>
    </row>
    <row r="3" spans="1:3" s="50" customFormat="1" ht="15.75" thickBot="1" x14ac:dyDescent="0.3">
      <c r="A3" s="58"/>
      <c r="B3" s="51" t="s">
        <v>157</v>
      </c>
      <c r="C3" s="52" t="s">
        <v>158</v>
      </c>
    </row>
    <row r="4" spans="1:3" s="50" customFormat="1" ht="15.75" thickBot="1" x14ac:dyDescent="0.3">
      <c r="A4" s="58"/>
      <c r="B4" s="51" t="s">
        <v>159</v>
      </c>
      <c r="C4" s="52" t="s">
        <v>160</v>
      </c>
    </row>
    <row r="5" spans="1:3" s="50" customFormat="1" ht="15.75" thickBot="1" x14ac:dyDescent="0.3">
      <c r="A5" s="59"/>
      <c r="B5" s="51" t="s">
        <v>161</v>
      </c>
      <c r="C5" s="52" t="s">
        <v>162</v>
      </c>
    </row>
    <row r="6" spans="1:3" s="50" customFormat="1" ht="15.75" thickBot="1" x14ac:dyDescent="0.3">
      <c r="A6" s="48" t="s">
        <v>152</v>
      </c>
      <c r="B6" s="48" t="s">
        <v>153</v>
      </c>
      <c r="C6" s="49" t="s">
        <v>163</v>
      </c>
    </row>
    <row r="7" spans="1:3" s="50" customFormat="1" ht="15.75" thickBot="1" x14ac:dyDescent="0.3">
      <c r="A7" s="57" t="s">
        <v>20</v>
      </c>
      <c r="B7" s="51" t="s">
        <v>164</v>
      </c>
      <c r="C7" s="52" t="s">
        <v>165</v>
      </c>
    </row>
    <row r="8" spans="1:3" s="50" customFormat="1" ht="30.75" thickBot="1" x14ac:dyDescent="0.3">
      <c r="A8" s="58"/>
      <c r="B8" s="51" t="s">
        <v>166</v>
      </c>
      <c r="C8" s="52" t="s">
        <v>167</v>
      </c>
    </row>
    <row r="9" spans="1:3" s="50" customFormat="1" ht="30.75" thickBot="1" x14ac:dyDescent="0.3">
      <c r="A9" s="58"/>
      <c r="B9" s="51" t="s">
        <v>168</v>
      </c>
      <c r="C9" s="52" t="s">
        <v>169</v>
      </c>
    </row>
    <row r="10" spans="1:3" s="50" customFormat="1" ht="15.75" thickBot="1" x14ac:dyDescent="0.3">
      <c r="A10" s="58"/>
      <c r="B10" s="51" t="s">
        <v>170</v>
      </c>
      <c r="C10" s="52" t="s">
        <v>171</v>
      </c>
    </row>
    <row r="11" spans="1:3" s="50" customFormat="1" ht="15.75" thickBot="1" x14ac:dyDescent="0.3">
      <c r="A11" s="58"/>
      <c r="B11" s="51" t="s">
        <v>172</v>
      </c>
      <c r="C11" s="52" t="s">
        <v>173</v>
      </c>
    </row>
    <row r="12" spans="1:3" s="50" customFormat="1" ht="30.75" thickBot="1" x14ac:dyDescent="0.3">
      <c r="A12" s="58"/>
      <c r="B12" s="51" t="s">
        <v>174</v>
      </c>
      <c r="C12" s="52" t="s">
        <v>175</v>
      </c>
    </row>
    <row r="13" spans="1:3" s="50" customFormat="1" ht="30.75" thickBot="1" x14ac:dyDescent="0.3">
      <c r="A13" s="59"/>
      <c r="B13" s="51" t="s">
        <v>176</v>
      </c>
      <c r="C13" s="52" t="s">
        <v>177</v>
      </c>
    </row>
    <row r="14" spans="1:3" s="50" customFormat="1" ht="30.75" thickBot="1" x14ac:dyDescent="0.3">
      <c r="A14" s="51" t="s">
        <v>22</v>
      </c>
      <c r="B14" s="51" t="s">
        <v>178</v>
      </c>
      <c r="C14" s="52" t="s">
        <v>179</v>
      </c>
    </row>
    <row r="15" spans="1:3" s="50" customFormat="1" ht="45.75" thickBot="1" x14ac:dyDescent="0.3">
      <c r="A15" s="57" t="s">
        <v>16</v>
      </c>
      <c r="B15" s="51" t="s">
        <v>180</v>
      </c>
      <c r="C15" s="52" t="s">
        <v>181</v>
      </c>
    </row>
    <row r="16" spans="1:3" s="50" customFormat="1" ht="45.75" thickBot="1" x14ac:dyDescent="0.3">
      <c r="A16" s="58"/>
      <c r="B16" s="53" t="s">
        <v>182</v>
      </c>
      <c r="C16" s="52" t="s">
        <v>183</v>
      </c>
    </row>
    <row r="17" spans="1:3" s="50" customFormat="1" ht="30.75" thickBot="1" x14ac:dyDescent="0.3">
      <c r="A17" s="58"/>
      <c r="B17" s="51" t="s">
        <v>184</v>
      </c>
      <c r="C17" s="52" t="s">
        <v>185</v>
      </c>
    </row>
    <row r="18" spans="1:3" s="50" customFormat="1" ht="15.75" thickBot="1" x14ac:dyDescent="0.3">
      <c r="A18" s="59"/>
      <c r="B18" s="51" t="s">
        <v>186</v>
      </c>
      <c r="C18" s="52" t="s">
        <v>187</v>
      </c>
    </row>
    <row r="19" spans="1:3" s="50" customFormat="1" ht="45.75" thickBot="1" x14ac:dyDescent="0.3">
      <c r="A19" s="57" t="s">
        <v>17</v>
      </c>
      <c r="B19" s="53" t="s">
        <v>188</v>
      </c>
      <c r="C19" s="52" t="s">
        <v>189</v>
      </c>
    </row>
    <row r="20" spans="1:3" s="50" customFormat="1" ht="45.75" thickBot="1" x14ac:dyDescent="0.3">
      <c r="A20" s="58"/>
      <c r="B20" s="51" t="s">
        <v>190</v>
      </c>
      <c r="C20" s="52">
        <v>0</v>
      </c>
    </row>
    <row r="21" spans="1:3" s="50" customFormat="1" ht="30.75" thickBot="1" x14ac:dyDescent="0.3">
      <c r="A21" s="58"/>
      <c r="B21" s="51" t="s">
        <v>191</v>
      </c>
      <c r="C21" s="52" t="s">
        <v>192</v>
      </c>
    </row>
    <row r="22" spans="1:3" s="50" customFormat="1" ht="60.75" thickBot="1" x14ac:dyDescent="0.3">
      <c r="A22" s="59"/>
      <c r="B22" s="51" t="s">
        <v>193</v>
      </c>
      <c r="C22" s="52" t="s">
        <v>194</v>
      </c>
    </row>
    <row r="23" spans="1:3" s="50" customFormat="1" ht="45.75" thickBot="1" x14ac:dyDescent="0.3">
      <c r="A23" s="57" t="s">
        <v>17</v>
      </c>
      <c r="B23" s="51" t="s">
        <v>195</v>
      </c>
      <c r="C23" s="52" t="s">
        <v>196</v>
      </c>
    </row>
    <row r="24" spans="1:3" s="50" customFormat="1" ht="30.75" thickBot="1" x14ac:dyDescent="0.3">
      <c r="A24" s="58"/>
      <c r="B24" s="51" t="s">
        <v>197</v>
      </c>
      <c r="C24" s="52" t="s">
        <v>198</v>
      </c>
    </row>
    <row r="25" spans="1:3" s="50" customFormat="1" ht="60.75" thickBot="1" x14ac:dyDescent="0.3">
      <c r="A25" s="58"/>
      <c r="B25" s="51" t="s">
        <v>199</v>
      </c>
      <c r="C25" s="52" t="s">
        <v>200</v>
      </c>
    </row>
    <row r="26" spans="1:3" s="50" customFormat="1" ht="30.75" thickBot="1" x14ac:dyDescent="0.3">
      <c r="A26" s="59"/>
      <c r="B26" s="51" t="s">
        <v>201</v>
      </c>
      <c r="C26" s="52" t="s">
        <v>202</v>
      </c>
    </row>
    <row r="27" spans="1:3" s="50" customFormat="1" ht="60.75" thickBot="1" x14ac:dyDescent="0.3">
      <c r="A27" s="51" t="s">
        <v>23</v>
      </c>
      <c r="B27" s="51" t="s">
        <v>203</v>
      </c>
      <c r="C27" s="52" t="s">
        <v>204</v>
      </c>
    </row>
    <row r="28" spans="1:3" s="50" customFormat="1" ht="28.9" customHeight="1" x14ac:dyDescent="0.25"/>
    <row r="29" spans="1:3" s="50" customFormat="1" ht="28.9" customHeight="1" x14ac:dyDescent="0.25"/>
  </sheetData>
  <mergeCells count="5">
    <mergeCell ref="A2:A5"/>
    <mergeCell ref="A7:A13"/>
    <mergeCell ref="A15:A18"/>
    <mergeCell ref="A19:A22"/>
    <mergeCell ref="A23:A26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model kierunkowy vs. docelowy</vt:lpstr>
      <vt:lpstr>kierunkowy-dodatkowe infor. </vt:lpstr>
      <vt:lpstr>docelowy-podsumowanie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Jabkowska Agnieszka</cp:lastModifiedBy>
  <dcterms:created xsi:type="dcterms:W3CDTF">2021-08-15T12:10:33Z</dcterms:created>
  <dcterms:modified xsi:type="dcterms:W3CDTF">2022-05-19T07:26:26Z</dcterms:modified>
</cp:coreProperties>
</file>